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8370" tabRatio="601" activeTab="0"/>
  </bookViews>
  <sheets>
    <sheet name="КВЕД" sheetId="1" r:id="rId1"/>
  </sheets>
  <definedNames>
    <definedName name="_xlnm.Print_Area" localSheetId="0">'КВЕД'!$A$1:$N$635</definedName>
  </definedNames>
  <calcPr fullCalcOnLoad="1"/>
</workbook>
</file>

<file path=xl/comments1.xml><?xml version="1.0" encoding="utf-8"?>
<comments xmlns="http://schemas.openxmlformats.org/spreadsheetml/2006/main">
  <authors>
    <author>energomenedger</author>
  </authors>
  <commentList>
    <comment ref="H55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4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3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1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179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178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177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176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175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297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296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295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294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293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411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410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409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408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407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5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4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3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2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  <comment ref="H521" authorId="0">
      <text>
        <r>
          <rPr>
            <b/>
            <sz val="9"/>
            <rFont val="Tahoma"/>
            <family val="2"/>
          </rPr>
          <t>energomenedger:</t>
        </r>
        <r>
          <rPr>
            <sz val="9"/>
            <rFont val="Tahoma"/>
            <family val="2"/>
          </rPr>
          <t xml:space="preserve">
1,4555 - середный тариф за 3 квартал 2017 року без пдв</t>
        </r>
      </text>
    </comment>
  </commentList>
</comments>
</file>

<file path=xl/sharedStrings.xml><?xml version="1.0" encoding="utf-8"?>
<sst xmlns="http://schemas.openxmlformats.org/spreadsheetml/2006/main" count="841" uniqueCount="286">
  <si>
    <t>Місце впровадження ЕЗЗ</t>
  </si>
  <si>
    <t>Економія паливно-енергетичних ресурсів</t>
  </si>
  <si>
    <t>код джерела фінансування</t>
  </si>
  <si>
    <t>А</t>
  </si>
  <si>
    <t>Б</t>
  </si>
  <si>
    <t>В</t>
  </si>
  <si>
    <t>1 - державний бюджет, 2 - місцевий бюджет, 3 - кошти підприємств, 4 - інші джерела (інвестиції, кредити тощо).</t>
  </si>
  <si>
    <t xml:space="preserve">Примітки: </t>
  </si>
  <si>
    <t>* - додаткові заходи підприємств, установ (організацій).</t>
  </si>
  <si>
    <t>Найменування енергозберігаючих заходів (ЕЗЗ)</t>
  </si>
  <si>
    <t>2024 рік</t>
  </si>
  <si>
    <t>2025 рік</t>
  </si>
  <si>
    <t>2021 рік</t>
  </si>
  <si>
    <t>2022 рік</t>
  </si>
  <si>
    <t>2023 рік</t>
  </si>
  <si>
    <t>Разом за 2025 рік</t>
  </si>
  <si>
    <t>Разом за 2022 рік</t>
  </si>
  <si>
    <t>Разом за 2023 рік</t>
  </si>
  <si>
    <t>Разом за 2024 рік</t>
  </si>
  <si>
    <t>Заміна лічильників</t>
  </si>
  <si>
    <t>ПрАТ "Рівнеобленерго"</t>
  </si>
  <si>
    <t>Реконструкція мереж</t>
  </si>
  <si>
    <t>Реконструкція анодних заземлень станцій катодного захисту з метою зменшення опору розтікання</t>
  </si>
  <si>
    <t>Розподільчі газові мережі ПАТ "Рівнегаз"</t>
  </si>
  <si>
    <t>Зниження температури теплоносія у приміщеннях у вихідні дні (під час опалювального сезону)</t>
  </si>
  <si>
    <t>Будівлі ПАТ "Рівнегаз"</t>
  </si>
  <si>
    <t>Ремон і ревізія запірної арматури</t>
  </si>
  <si>
    <t>Зниження температури теплоносія, теплоізоляція стін, утеплення дахового покриття, ремонт, ревізія запірної арматури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</si>
  <si>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</si>
  <si>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</si>
  <si>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</si>
  <si>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</si>
  <si>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</si>
  <si>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</si>
  <si>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Здолбунівський РЦЗ</t>
  </si>
  <si>
    <t>Корецький РЦЗ</t>
  </si>
  <si>
    <t>Костопільський РЦЗ</t>
  </si>
  <si>
    <t>Млинівський РЦЗ</t>
  </si>
  <si>
    <t>Рівненський РЦЗ</t>
  </si>
  <si>
    <t>Сарненський РЦЗ</t>
  </si>
  <si>
    <t>Радивилівський РЦЗ</t>
  </si>
  <si>
    <t>Рокитнівський РЦЗ</t>
  </si>
  <si>
    <t>Рівненський МЦЗ</t>
  </si>
  <si>
    <t>Рівненський ОЦЗ</t>
  </si>
  <si>
    <t>Заміна бойлера на всесезонну геліосистему для підігріву води</t>
  </si>
  <si>
    <t>Утеплення житлового корпусу № 3</t>
  </si>
  <si>
    <t>Зовнішнє утеплення стін І корпусу</t>
  </si>
  <si>
    <t>Модернізація мереж системи опалення</t>
  </si>
  <si>
    <t>Утеплення стін та перекриття адміністративного корпусу</t>
  </si>
  <si>
    <t>Реконструкція системи опалення</t>
  </si>
  <si>
    <t>Утеплення зовнішніх та внутрішніх стін</t>
  </si>
  <si>
    <t>Заміна ламп розжарювання на енергоощадні</t>
  </si>
  <si>
    <t>Заміна стелі з розділенням світла на групи</t>
  </si>
  <si>
    <t xml:space="preserve">Заміна твердопаливних котлів </t>
  </si>
  <si>
    <t>Заміна та утеплення вікон і дверей на енергозберігаючі</t>
  </si>
  <si>
    <t xml:space="preserve">Утеплення зовнішніх та внутрішніх стін </t>
  </si>
  <si>
    <t>Заміна ламп розжарення на енергоощадні</t>
  </si>
  <si>
    <t>Влаштування автономного опалення</t>
  </si>
  <si>
    <t>Утеплення та заміна  вікон і дверей на енергозберігаючі</t>
  </si>
  <si>
    <t>Заміна газового котла на сучасний енергозберігаючий</t>
  </si>
  <si>
    <t>Реконструкція покрівлі театру з утепленням</t>
  </si>
  <si>
    <t>Заміна та модернізація витяжної вентиляції з глядацької зали та підвальних приміщень</t>
  </si>
  <si>
    <t>Утеплення горища сучасними матеріалами</t>
  </si>
  <si>
    <t>Заміна віконних та дверних блоків в будівлі адмінкорпусу.</t>
  </si>
  <si>
    <t>Утеплення горища булівлі початкової школи</t>
  </si>
  <si>
    <t>Заміна вікон на енергозберігаючі</t>
  </si>
  <si>
    <t>Утеплення фасаду спального корпусу</t>
  </si>
  <si>
    <t>Утеплення фасаду їдальні</t>
  </si>
  <si>
    <t>Утеплення фасаду майстерні</t>
  </si>
  <si>
    <t>Утеплення фасаду навчального корпусу</t>
  </si>
  <si>
    <t>ДПТНЗ "Дубровицький професійний ліцей"</t>
  </si>
  <si>
    <t>Утеплення учнівського гуртожитку</t>
  </si>
  <si>
    <t>Радивилівський професійний ліцей</t>
  </si>
  <si>
    <t>Ремонт та утеплення покрівлі спального корпусу</t>
  </si>
  <si>
    <t>Утеплення фасаду пральні, лазні</t>
  </si>
  <si>
    <t>Утеплення покриття адмін. корпусу</t>
  </si>
  <si>
    <t>Заміна покрівлі прально-банного корпусу</t>
  </si>
  <si>
    <t>Утеплення фасаду гуртожитку</t>
  </si>
  <si>
    <t>Утеплення фасаду ізолятора</t>
  </si>
  <si>
    <t>Утеплення покриття клубу</t>
  </si>
  <si>
    <t>Утеплення фасаду приміщення</t>
  </si>
  <si>
    <t>Влаштування мансардного поверху з утепленням спального корпусу</t>
  </si>
  <si>
    <t>Утеплення фасаду прально-банного корпусу</t>
  </si>
  <si>
    <t>Утеплення навчально-виробничих майстерень</t>
  </si>
  <si>
    <t>Утеплення покрівлі будівлі складу</t>
  </si>
  <si>
    <t>Заміна дверей на енергозберігаючі</t>
  </si>
  <si>
    <t>Утеплення покриття медпункту</t>
  </si>
  <si>
    <t>Часткове утеплення фасаду спортивної зали</t>
  </si>
  <si>
    <t>Промивання системи опалення</t>
  </si>
  <si>
    <t>Утеплення горища навчального корпусу</t>
  </si>
  <si>
    <t>Утеплення фасаду сортзалу</t>
  </si>
  <si>
    <t>Утеплення покриття банно-прального комплексу</t>
  </si>
  <si>
    <t>Утеплення фасаду продовольчого складу</t>
  </si>
  <si>
    <t>Утеплення покрівлі спортивного залу</t>
  </si>
  <si>
    <t>Утеплення горища гуртожитку</t>
  </si>
  <si>
    <t>Утеплення горища майстерні</t>
  </si>
  <si>
    <t>Ремонт та ревізія запірної арматури</t>
  </si>
  <si>
    <t>Робота по недопущенню та своєчасна ліквідація затоплень теплових мереж</t>
  </si>
  <si>
    <t>Гідравлічна наладка теплових мереж</t>
  </si>
  <si>
    <t>Влаштування блочної котельні</t>
  </si>
  <si>
    <t>Реконструкція теплової мережі з застосуванням попередньоізольованих труб 50 м</t>
  </si>
  <si>
    <t>Реконструкція (заміна обладнання) котельні</t>
  </si>
  <si>
    <t>Встановлення двотарифних лічильників</t>
  </si>
  <si>
    <t>Розробка проектної документації з будівництва автономної котельні</t>
  </si>
  <si>
    <t>Будівництво автономної котельні</t>
  </si>
  <si>
    <t>РОВКП ВКГ "Рівнеоблводоканал"</t>
  </si>
  <si>
    <t>Зниження температури теплоносіїву вихідні дні</t>
  </si>
  <si>
    <t>Лісгоспи РОУЛМГ</t>
  </si>
  <si>
    <t>Ремонт запірної арматури, чищення та промивання котлів всіх типів</t>
  </si>
  <si>
    <t>Регулярний догляд за технічним станом електродвигунів та заміна морально та фізично зношених електродвигунів</t>
  </si>
  <si>
    <t>Утеплення зовнішніх фасадів будівель виробничих приміщень та адмінприміщень</t>
  </si>
  <si>
    <t>Впровадження системи автоматичного контролю споживання та генерації енергії</t>
  </si>
  <si>
    <t>Теплоізоляція вікон та заміна віконних та дверних блоків на металопластикові у виробничих та адміністративних приміщеннях</t>
  </si>
  <si>
    <t xml:space="preserve">Підвищення коефіцієнта використання вантажопідйомності на 0,02 та використання великовантажних автомобілів при перевезені вантажів </t>
  </si>
  <si>
    <t>Оновлення основних виробничих фондів транспорту, рухомого складу на більш сучасні, високопродуктивні</t>
  </si>
  <si>
    <t>Заміна технологічного устаткування на більш сучасне та менш енергоємне</t>
  </si>
  <si>
    <t>Заміна аварійних ділянок теплових мереж по кот. Островського, кот. Грушевського</t>
  </si>
  <si>
    <t>Капітальний ремонт водопровідної мережі міста  (загальною довжиною 500 м. п. )</t>
  </si>
  <si>
    <t xml:space="preserve">Придбання нового насосного обладнання для артсвердловин підприємства </t>
  </si>
  <si>
    <t>Збільшення участі автоприцепів у перевезені грузів шляхом залучення нових  великовантажних автомобілів та автопричепів</t>
  </si>
  <si>
    <t>Скорочення часу витоків води з пошкодженних трубопроводів за рахунок оперативної локалізації пошкодження</t>
  </si>
  <si>
    <t>Заміна аварійних ділянок водопроводу</t>
  </si>
  <si>
    <t>Заміна електронасосного обладнання на більш енергоефективне</t>
  </si>
  <si>
    <t>Встановлення лічильників на холодну воду</t>
  </si>
  <si>
    <t>Оптимізація режимів роботи свердловин та проф.ремонт обладнання</t>
  </si>
  <si>
    <t>Капітальний ремонт водопровідної мережі міста  (загальною довжиною 500 м. п.)</t>
  </si>
  <si>
    <t>Заміна насосного обладнання</t>
  </si>
  <si>
    <t>Утеплення зовнішніх стін</t>
  </si>
  <si>
    <t>Промивка системи теплрпостачання гуртожитку</t>
  </si>
  <si>
    <t>Оптимізація витрат теплоносія для обігріву приміщень в нічний час та вихідні дні</t>
  </si>
  <si>
    <t>Встановлення системи автоматичної компенсації реактивної електричної енергії</t>
  </si>
  <si>
    <t>Cкорочення часу витоків води з пошкодженних трубопроводів за рахунок оперативної локалізації пошкодження</t>
  </si>
  <si>
    <r>
      <t>Секція А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Сільське господарство, лісове та рибне господарство</t>
    </r>
  </si>
  <si>
    <r>
      <t>Секція B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Добувна промисловість і розроблення кар'єрів</t>
    </r>
  </si>
  <si>
    <r>
      <t>Секція D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Постачання електроенергії, газу, пари та кондиційованого повітря</t>
    </r>
  </si>
  <si>
    <r>
      <t>Секція E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Водопостачання; каналізація, поводження з відходами</t>
    </r>
  </si>
  <si>
    <r>
      <t>Секція N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Діяльність у сфері адміністративного та допоміжного обслуговування</t>
    </r>
  </si>
  <si>
    <r>
      <t>Секція P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Освіта</t>
    </r>
  </si>
  <si>
    <r>
      <t>Секція Q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Охорона здоров'я та надання соціальної допомоги</t>
    </r>
  </si>
  <si>
    <r>
      <t>Секція R</t>
    </r>
    <r>
      <rPr>
        <sz val="10"/>
        <rFont val="Times New Roman"/>
        <family val="1"/>
      </rPr>
      <t xml:space="preserve"> за КВЕД ДК 009:2010: </t>
    </r>
    <r>
      <rPr>
        <b/>
        <sz val="10"/>
        <rFont val="Times New Roman"/>
        <family val="1"/>
      </rPr>
      <t>Мистецтво, спорт, розваги та відпочинок</t>
    </r>
  </si>
  <si>
    <r>
      <t xml:space="preserve">Секція E </t>
    </r>
    <r>
      <rPr>
        <sz val="10"/>
        <rFont val="Times New Roman"/>
        <family val="1"/>
      </rPr>
      <t xml:space="preserve">за КВЕД ДК 009:2010: </t>
    </r>
    <r>
      <rPr>
        <b/>
        <sz val="10"/>
        <rFont val="Times New Roman"/>
        <family val="1"/>
      </rPr>
      <t>Водопостачання; каналізація, поводження з відходами</t>
    </r>
  </si>
  <si>
    <t xml:space="preserve"> Назва секції за КВЕД ДК 009:2010</t>
  </si>
  <si>
    <t>КЗ "Острозька спеціальна ЗОШ-І І-ІІІ ступенів" РОР</t>
  </si>
  <si>
    <t>КЗ "Чудельська спеціальна ЗОШ-І №1 І-ІІ ступенів" РОР</t>
  </si>
  <si>
    <t>КЗ "Чудельська спеціальна ЗОШ-І №2 І-ІІ ступенів" РОР</t>
  </si>
  <si>
    <t>КЗ "Рівненська обласна філармонія" РОР (адмінприміщення)</t>
  </si>
  <si>
    <t>КЗ "Рівненський академічний обласний театр ляльок" РОР</t>
  </si>
  <si>
    <t>КЗ "Рівненський обласний краєзнавчий музей" РОР</t>
  </si>
  <si>
    <t>КЗ "Рівненська обласна бібліотека для дітей" РОР</t>
  </si>
  <si>
    <t>КЗ "Рівненська універсальна наукова бібліотека" РОР</t>
  </si>
  <si>
    <t xml:space="preserve">КЗ "Рівненська обласна філармонія" РОР </t>
  </si>
  <si>
    <t>КЗ "Пересопниця" РОР</t>
  </si>
  <si>
    <t>КЗ "Обласний центр народної творчості" РОР</t>
  </si>
  <si>
    <t>ДП "Смигаторф"</t>
  </si>
  <si>
    <t>КЗ "Рівненська обласна філармонія" РОР</t>
  </si>
  <si>
    <t>КЗ "Рівненська обласна бібліотека для молоді" РОР</t>
  </si>
  <si>
    <t xml:space="preserve">КЗ "Рівненська універсальна наукова бібліотека" РОР </t>
  </si>
  <si>
    <t xml:space="preserve"> КЗ "Обласний центр народної творчості" РОР</t>
  </si>
  <si>
    <t>Зниження температури теплоносіїв у вихідні дні</t>
  </si>
  <si>
    <t xml:space="preserve"> КМКП, насосна 3-го підйому</t>
  </si>
  <si>
    <t>КП "Здолбунів-комуненергія"</t>
  </si>
  <si>
    <t xml:space="preserve"> - // -</t>
  </si>
  <si>
    <t>КП "Костопіль-комуненергія"</t>
  </si>
  <si>
    <t>РОВКП ВКГ "Рівне-облводоканал", м. Рівне,                                                  Рівненський р-н,                                    Гощанський р-н</t>
  </si>
  <si>
    <t>КП "Дубноводоканал" Дубенської МР</t>
  </si>
  <si>
    <t>КП "Костопільводоканал"</t>
  </si>
  <si>
    <t>КЗ "Мирогощанський дитячий Б-І" РОР</t>
  </si>
  <si>
    <t>КЗ " Рівненський геріат-ричний пансіонат" РОР</t>
  </si>
  <si>
    <t xml:space="preserve">Разом за 2021 рік </t>
  </si>
  <si>
    <t xml:space="preserve">Підвищення коефіцієнта використання вантажопідйомності на 0,02 та використання великовантажних автомобілів при перевезенні вантажів </t>
  </si>
  <si>
    <t>Підвищення ККД твердопаливних водогрійних котлів та впровадження високоефективного опалювального обладнання, працюючих на відходах лісоперероблення і рослин</t>
  </si>
  <si>
    <t xml:space="preserve"> КМКП, МОС</t>
  </si>
  <si>
    <t>КП "Здолбунівкомун-енергія"</t>
  </si>
  <si>
    <t>КП "Костопількомун-енергія"</t>
  </si>
  <si>
    <t xml:space="preserve"> - // - , ВНС-4</t>
  </si>
  <si>
    <t>КЗ "Костопільський обласний Л-І ІІ-ІІІ ст. фізичної культури і спорту" РОР</t>
  </si>
  <si>
    <t>КЗ "Острозький обласний Л-І з посиленою військово-фізичною підготовкою" РОР</t>
  </si>
  <si>
    <t>КЗ "Рівненський геріат-ричний пансіонат" РОР</t>
  </si>
  <si>
    <r>
      <t>Влаштування автономного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електроопалення</t>
    </r>
  </si>
  <si>
    <t>КМКП, КНС-1</t>
  </si>
  <si>
    <t>Ремонт і ревізія запірної арматури</t>
  </si>
  <si>
    <t>РОВКП ВКГ "Рівнеобл-водоканал", м. Рівне,                                                  Рівненський р-н,                                    Гощанський р-н</t>
  </si>
  <si>
    <t>КП "Дубноводоканал", ВНС № 1-1а</t>
  </si>
  <si>
    <t>КМКП, КНС-3</t>
  </si>
  <si>
    <t>КМКП, КНС-2</t>
  </si>
  <si>
    <t>КП "Дубноводоканал", ВНС № 6</t>
  </si>
  <si>
    <t>Прийняті скорочення: РОУЛМГ - Рівненське обласне управління лісового і мисливського господарства, КМКП - Кузнецовське міське комунальне підприємство, МР - міська рада, РЦЗ - районний центр зайнятості, Б-І - будинок-інтернат, Л-І - ліцей -інтернат.</t>
  </si>
  <si>
    <t>№</t>
  </si>
  <si>
    <t>Вартість розроблення і впровадження ЕЗЗ та джерела фінансування</t>
  </si>
  <si>
    <t>тис. грн</t>
  </si>
  <si>
    <t>у тому числі</t>
  </si>
  <si>
    <t>Разом за секцією A</t>
  </si>
  <si>
    <t>Пристрій частотного регулювання обертами ел. двигуна преса № 1 160 кВт</t>
  </si>
  <si>
    <t>Заміна ламп розжарювання 75 Вт (8 штук), ДРЛ 125 Вт (2 штуки) на прожектор світлодіодний 30Вт (8 штук)</t>
  </si>
  <si>
    <t>Робота щодо недопущення та своєчасної ліквідації затоплень теплових мереж</t>
  </si>
  <si>
    <t>Реконструкція теплової мережі із застосуванням попередньоізольованих труб  50 м</t>
  </si>
  <si>
    <t>Технічне переоснащення котельні по вул. Нова (заміна котла КБНГ 7,56 на КОЛВІ 4000)</t>
  </si>
  <si>
    <t xml:space="preserve"> - // -, вул.Приходька, ЗОШ № 1</t>
  </si>
  <si>
    <t>Разом за секцією D</t>
  </si>
  <si>
    <t>Разом за секцією B</t>
  </si>
  <si>
    <t>Завдання з економії ПЕР на 2021 – 2025  роки (ІІ етап)</t>
  </si>
  <si>
    <t>Оптимізація режимів роботи свердловин та професійний ремонт обладнання</t>
  </si>
  <si>
    <t>Разом за секцією E</t>
  </si>
  <si>
    <t>Дубенський МЦЗ</t>
  </si>
  <si>
    <t>Острозький МЦЗ</t>
  </si>
  <si>
    <t>Разом за секцією N</t>
  </si>
  <si>
    <t>КЗ "Великомежиріцька спеціальна ЗОШ-І                І-ІІ ступенів" РОР</t>
  </si>
  <si>
    <t>КЗ "Острозька спеціальна ЗОШ-І № 2 І-ІІ ступенів" РОР</t>
  </si>
  <si>
    <t xml:space="preserve">Заміна вікон в майстерні на енергозберігаючі </t>
  </si>
  <si>
    <t>Заміна теплотраси</t>
  </si>
  <si>
    <t>Утеплення зовнішніх стін корпусу № 2</t>
  </si>
  <si>
    <t>Промивка системи теплопостачання корпусу № 2</t>
  </si>
  <si>
    <t>МЕГУ ім. академіка С.Дем'янчука, корпус № 2</t>
  </si>
  <si>
    <t>МЕГУ ім.академіка С.Дем'янчука, корпус № 1, "2, гуртожитки, спорт-комплекс</t>
  </si>
  <si>
    <t>Разом за секцією P</t>
  </si>
  <si>
    <t>КЗ"Дубенський Б-І для громадян похилого віку та інвалідів" РОР</t>
  </si>
  <si>
    <t>Разом за секцією Q</t>
  </si>
  <si>
    <t>КЗ "Рівненська універсальна наукова бібліотека" РОР     (4 поверх)</t>
  </si>
  <si>
    <t>КЗ "Державний історико-культурний заповідник        м. Острога" музей</t>
  </si>
  <si>
    <t>м.Рівне, вул.Поштова, 5</t>
  </si>
  <si>
    <t>Заміна системи водопостачання та водовідведення у приміщенні КЗ "Рівненський регіональний центр з фізичної культури і спорту інвалідів "Інваспорт" РОР</t>
  </si>
  <si>
    <t>Разом за секцією R</t>
  </si>
  <si>
    <t>Пристрій частотного регулювання обертами ел. двигуна преса № 2 160 кВт</t>
  </si>
  <si>
    <t>Заміна ламп розжарювання 75 Вт (10 штук), TLD 36 Bт (10 шт.) на енергоощадні 12 Вт (10 штук), лампи світлодіодні Віом Т8 16 Вт (10 штук)</t>
  </si>
  <si>
    <t>КП "Костопільводоканал", водопровідна мережа</t>
  </si>
  <si>
    <t>КЗ "Острозька спеціальна ЗОШ-І № 2 І-ІІ ст." РОР</t>
  </si>
  <si>
    <t>КЗ "Чудельська спеціальна ЗОШ-І № 1 І-ІІ ст." РОР</t>
  </si>
  <si>
    <t>КЗ "Чудельська спеціальна ЗОШ-І № 2 І-ІІ ст." РОР</t>
  </si>
  <si>
    <t>Заміна тепломережі</t>
  </si>
  <si>
    <t>МЕГУ ім. академіка С.Дем'янчука, вул. Фабрична 12</t>
  </si>
  <si>
    <t>МЕГУ ім. академіка С.Дем'янчука, корп. № 1 і №2, гуртожитки, спорткомплекс</t>
  </si>
  <si>
    <t>МЕГУ ім. академіка С.Дем'янчука, гутрожитки</t>
  </si>
  <si>
    <t>Промивка системи теплопостачання гуртожитку</t>
  </si>
  <si>
    <t>КЗ "Рівненський обласний спеціалізований диспансер радіаційного захисту населеня" РОР</t>
  </si>
  <si>
    <t>КЗ "Рівненська обласна універсальна наукова бібліотека" РОР</t>
  </si>
  <si>
    <t>КЗ "Рівненська універсальна наукова бібліотека" РОР                  (4 поверх)</t>
  </si>
  <si>
    <t>Музей книги та друкарства КЗ "Державний історико-культурний заповідник           м. Острога"</t>
  </si>
  <si>
    <t>Дотримання графіків планово-попереджувальних робіт автотракторної техніки та модернізація транспортних засобів</t>
  </si>
  <si>
    <t>Виведення з експлуатації морально застарілого і фізично зношеного устаткування та впровадження новітніх енергозберігаючих технологій, новітніх основних засобів та сучасних форм організації виробництва при вантажоперевезеннях</t>
  </si>
  <si>
    <t>Пристрій частотного регулювання обертами ел. двигуна преса № 3 160 кВт</t>
  </si>
  <si>
    <t>Заміна ламп TLD 36 Вт (8 штук) на лампи світлодіодні ВіомТ8  16 Вт (8 штук)</t>
  </si>
  <si>
    <t>Реконструкція теплової мережі із застосуванням попередньоізольованих труб 50 м</t>
  </si>
  <si>
    <t>КЗ "Рівненський обласний навчально-реабілітаційний центр" РОР</t>
  </si>
  <si>
    <t>МЕГУ ім. академіка С.Дем'янчука, корп № 1,           № 2, гуртожитки, спорткомплекс</t>
  </si>
  <si>
    <t>МЕГУ ім. академіка С.Дем'янчука,                              вул. Студентська 14</t>
  </si>
  <si>
    <t>КЗ "Державний історико-культурний заповідник м. Острога" (музей друкарства)</t>
  </si>
  <si>
    <t xml:space="preserve">КЗ "Рівненська обласна універсальна наукова бібліотека" РОР </t>
  </si>
  <si>
    <t>КЗ "Рівненська обласна універсальна наукова бібліотека" РОР                   (4-й поверх)</t>
  </si>
  <si>
    <t>Заміна ламп TLD 36 Вт (38 штук) на лампи світлодіодні ВіомТ8  16Вт (38 штук)</t>
  </si>
  <si>
    <t>Робота щодо недопущення та своєчасна ліквідація затоплень теплових мереж</t>
  </si>
  <si>
    <t>МЕГУ ім. академіка С.Дем'янчука, корпус № 1, № 2, гуртожитки, спорткомплекс</t>
  </si>
  <si>
    <t>МЕГУ ім. академіка С.Дем'янчука, корпус №1, № 2</t>
  </si>
  <si>
    <t>Утеплення навчального корпусу № 1</t>
  </si>
  <si>
    <t>Реконструкція покрівлі з утепленням в приміщенні поліклініки</t>
  </si>
  <si>
    <t>КЗ "Рівненський обласний спеціалізований диспансер радіаційного захисту населення" РОР</t>
  </si>
  <si>
    <t>Модернізація системи теплопостачання в приміщенні регіонального ицентру КЗ "Рівненський регіональний центр з фізичної культури і спорту інвалідів "Інваспорт" РОР</t>
  </si>
  <si>
    <t>Використання альтернативних джерел енергії</t>
  </si>
  <si>
    <t>Автоматизація правління електопривозами технологічних процесів сушки № 1 і № 2</t>
  </si>
  <si>
    <t>Заміна ламп TLD 36 Вт (36 штук) на лампи світлодіодні ВіомТ8  16 Вт (36 штук)</t>
  </si>
  <si>
    <t>Ремон та ревізія запірної арматури</t>
  </si>
  <si>
    <t>Вараський МЦЗ</t>
  </si>
  <si>
    <t>Влаштування мансардного поверху із утепленням спального корпусу</t>
  </si>
  <si>
    <t>МЕГУ ім. академіка С.Дем'янчука, корпус №1, № 2, гуртожитки, спорткомплекс</t>
  </si>
  <si>
    <t>МЕГУ ім. академіка С.Дем'янчука,  гуртожиток по вул. Фабрична, 12</t>
  </si>
  <si>
    <t>Разом за ІІ етап (2021 – 2025 роки)</t>
  </si>
  <si>
    <t>КЗ "Костопільський обласний Л-І ІІ-ІІІ ступенів фізичної культури і спорту" РОР</t>
  </si>
  <si>
    <t>Разом за секцією А. Сільське господарство, лісове та рибне господарство - 42 заходи</t>
  </si>
  <si>
    <t>Разом за секцією В. Добувна промисловість і розроблення кар'єрів - 5 заходів</t>
  </si>
  <si>
    <t>Разом за секцією D. Постачання електроенергії, газу, пари та кондиційованого повітря - 54 заходи</t>
  </si>
  <si>
    <t>Разом за секцією Е. Водопостачання; каналізація, поводження з відходами - 37 заходів</t>
  </si>
  <si>
    <t>Разом за секцією N. Діяльність у сфері адміністративного та допоміжного обслуговування - 95 заходів</t>
  </si>
  <si>
    <t>Разом за секцією Р. Освіта - 55 заходів</t>
  </si>
  <si>
    <t>Разом за секцією Q. Охорона здоров'я та надання соціальної допомоги - 7 заходів</t>
  </si>
  <si>
    <t>Разом за секцією R. Мистецтво, спорт, розваги та відпочинок - 41 захід</t>
  </si>
  <si>
    <t>Пристрій частотного регулювання обертами електродвигуна преса № 4 160 кВт</t>
  </si>
  <si>
    <t>Заміна люмінесцентних ламп 45 W на LED лампи 30 W</t>
  </si>
  <si>
    <t>Додаток 3</t>
  </si>
  <si>
    <r>
      <t xml:space="preserve">разом зеко-номлено,      </t>
    </r>
    <r>
      <rPr>
        <b/>
        <sz val="7"/>
        <rFont val="Times New Roman"/>
        <family val="1"/>
      </rPr>
      <t xml:space="preserve"> тис. т у. п.</t>
    </r>
  </si>
  <si>
    <r>
      <t xml:space="preserve">вартість зеконом-лених ПЕР,         </t>
    </r>
    <r>
      <rPr>
        <b/>
        <sz val="7"/>
        <rFont val="Times New Roman"/>
        <family val="1"/>
      </rPr>
      <t xml:space="preserve"> тис. грн</t>
    </r>
  </si>
  <si>
    <r>
      <t>природний газ,</t>
    </r>
    <r>
      <rPr>
        <b/>
        <sz val="7"/>
        <rFont val="Times New Roman"/>
        <family val="1"/>
      </rPr>
      <t xml:space="preserve"> млн. метрів кубічних</t>
    </r>
  </si>
  <si>
    <r>
      <t xml:space="preserve">нафто-продукти,          </t>
    </r>
    <r>
      <rPr>
        <b/>
        <sz val="7"/>
        <rFont val="Times New Roman"/>
        <family val="1"/>
      </rPr>
      <t xml:space="preserve"> тис. т</t>
    </r>
  </si>
  <si>
    <r>
      <t xml:space="preserve">вугілля,             </t>
    </r>
    <r>
      <rPr>
        <b/>
        <sz val="7"/>
        <rFont val="Times New Roman"/>
        <family val="1"/>
      </rPr>
      <t xml:space="preserve"> тис. т</t>
    </r>
  </si>
  <si>
    <r>
      <t xml:space="preserve">електро-енергія,            </t>
    </r>
    <r>
      <rPr>
        <b/>
        <sz val="7"/>
        <rFont val="Times New Roman"/>
        <family val="1"/>
      </rPr>
      <t>млн. кВт∙г.</t>
    </r>
  </si>
  <si>
    <r>
      <t xml:space="preserve">тепло-енергія,    </t>
    </r>
    <r>
      <rPr>
        <b/>
        <sz val="7"/>
        <rFont val="Times New Roman"/>
        <family val="1"/>
      </rPr>
      <t xml:space="preserve"> тис. Гкал</t>
    </r>
  </si>
  <si>
    <r>
      <t xml:space="preserve">інші види палива,          </t>
    </r>
    <r>
      <rPr>
        <b/>
        <sz val="7"/>
        <rFont val="Times New Roman"/>
        <family val="1"/>
      </rPr>
      <t xml:space="preserve"> тис. т у. п.</t>
    </r>
  </si>
  <si>
    <r>
      <t xml:space="preserve">електро-енергія,            </t>
    </r>
    <r>
      <rPr>
        <b/>
        <sz val="7"/>
        <rFont val="Times New Roman"/>
        <family val="1"/>
      </rPr>
      <t>млн. кВт</t>
    </r>
    <r>
      <rPr>
        <b/>
        <sz val="7"/>
        <rFont val="Arial Cyr"/>
        <family val="0"/>
      </rPr>
      <t>∙</t>
    </r>
    <r>
      <rPr>
        <b/>
        <sz val="7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</si>
</sst>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12"/>
      <name val="Times New Roman"/>
      <family val="1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33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2" fillId="0" borderId="12" xfId="33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4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33" fillId="0" borderId="17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1" name="Line 296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2" name="Line 297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3" name="Line 298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4" name="Line 299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646</xdr:row>
      <xdr:rowOff>0</xdr:rowOff>
    </xdr:from>
    <xdr:to>
      <xdr:col>4</xdr:col>
      <xdr:colOff>0</xdr:colOff>
      <xdr:row>646</xdr:row>
      <xdr:rowOff>0</xdr:rowOff>
    </xdr:to>
    <xdr:sp>
      <xdr:nvSpPr>
        <xdr:cNvPr id="5" name="Line 300"/>
        <xdr:cNvSpPr>
          <a:spLocks/>
        </xdr:cNvSpPr>
      </xdr:nvSpPr>
      <xdr:spPr>
        <a:xfrm>
          <a:off x="102584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6" name="Line 301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7" name="Line 302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8" name="Line 303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646</xdr:row>
      <xdr:rowOff>0</xdr:rowOff>
    </xdr:from>
    <xdr:to>
      <xdr:col>4</xdr:col>
      <xdr:colOff>0</xdr:colOff>
      <xdr:row>646</xdr:row>
      <xdr:rowOff>0</xdr:rowOff>
    </xdr:to>
    <xdr:sp>
      <xdr:nvSpPr>
        <xdr:cNvPr id="9" name="Line 304"/>
        <xdr:cNvSpPr>
          <a:spLocks/>
        </xdr:cNvSpPr>
      </xdr:nvSpPr>
      <xdr:spPr>
        <a:xfrm>
          <a:off x="102584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10" name="Line 305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11" name="Line 306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12" name="Line 307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3" name="Line 308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4" name="Line 309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646</xdr:row>
      <xdr:rowOff>0</xdr:rowOff>
    </xdr:from>
    <xdr:to>
      <xdr:col>9</xdr:col>
      <xdr:colOff>9525</xdr:colOff>
      <xdr:row>646</xdr:row>
      <xdr:rowOff>0</xdr:rowOff>
    </xdr:to>
    <xdr:sp>
      <xdr:nvSpPr>
        <xdr:cNvPr id="15" name="Line 310"/>
        <xdr:cNvSpPr>
          <a:spLocks/>
        </xdr:cNvSpPr>
      </xdr:nvSpPr>
      <xdr:spPr>
        <a:xfrm>
          <a:off x="12896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6" name="Line 31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7" name="Line 312"/>
        <xdr:cNvSpPr>
          <a:spLocks/>
        </xdr:cNvSpPr>
      </xdr:nvSpPr>
      <xdr:spPr>
        <a:xfrm flipH="1"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8" name="Line 313"/>
        <xdr:cNvSpPr>
          <a:spLocks/>
        </xdr:cNvSpPr>
      </xdr:nvSpPr>
      <xdr:spPr>
        <a:xfrm flipH="1"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0</xdr:colOff>
      <xdr:row>646</xdr:row>
      <xdr:rowOff>0</xdr:rowOff>
    </xdr:to>
    <xdr:sp>
      <xdr:nvSpPr>
        <xdr:cNvPr id="19" name="Line 314"/>
        <xdr:cNvSpPr>
          <a:spLocks/>
        </xdr:cNvSpPr>
      </xdr:nvSpPr>
      <xdr:spPr>
        <a:xfrm>
          <a:off x="151352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20" name="Line 315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21" name="Line 316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646</xdr:row>
      <xdr:rowOff>0</xdr:rowOff>
    </xdr:from>
    <xdr:to>
      <xdr:col>9</xdr:col>
      <xdr:colOff>9525</xdr:colOff>
      <xdr:row>646</xdr:row>
      <xdr:rowOff>0</xdr:rowOff>
    </xdr:to>
    <xdr:sp>
      <xdr:nvSpPr>
        <xdr:cNvPr id="22" name="Line 317"/>
        <xdr:cNvSpPr>
          <a:spLocks/>
        </xdr:cNvSpPr>
      </xdr:nvSpPr>
      <xdr:spPr>
        <a:xfrm>
          <a:off x="12896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23" name="Line 31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24" name="Line 319"/>
        <xdr:cNvSpPr>
          <a:spLocks/>
        </xdr:cNvSpPr>
      </xdr:nvSpPr>
      <xdr:spPr>
        <a:xfrm flipH="1"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25" name="Line 320"/>
        <xdr:cNvSpPr>
          <a:spLocks/>
        </xdr:cNvSpPr>
      </xdr:nvSpPr>
      <xdr:spPr>
        <a:xfrm flipH="1"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0</xdr:colOff>
      <xdr:row>646</xdr:row>
      <xdr:rowOff>0</xdr:rowOff>
    </xdr:to>
    <xdr:sp>
      <xdr:nvSpPr>
        <xdr:cNvPr id="26" name="Line 321"/>
        <xdr:cNvSpPr>
          <a:spLocks/>
        </xdr:cNvSpPr>
      </xdr:nvSpPr>
      <xdr:spPr>
        <a:xfrm>
          <a:off x="151352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27" name="Line 322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28" name="Line 323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29" name="Line 324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30" name="Line 325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1" name="Line 326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2" name="Line 327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3" name="Line 32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4" name="Line 32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5" name="Line 330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6" name="Line 33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37" name="Line 332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646</xdr:row>
      <xdr:rowOff>0</xdr:rowOff>
    </xdr:from>
    <xdr:to>
      <xdr:col>0</xdr:col>
      <xdr:colOff>238125</xdr:colOff>
      <xdr:row>646</xdr:row>
      <xdr:rowOff>0</xdr:rowOff>
    </xdr:to>
    <xdr:sp>
      <xdr:nvSpPr>
        <xdr:cNvPr id="38" name="Line 333"/>
        <xdr:cNvSpPr>
          <a:spLocks/>
        </xdr:cNvSpPr>
      </xdr:nvSpPr>
      <xdr:spPr>
        <a:xfrm>
          <a:off x="2952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39" name="Line 334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40" name="Line 335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9525</xdr:colOff>
      <xdr:row>646</xdr:row>
      <xdr:rowOff>0</xdr:rowOff>
    </xdr:to>
    <xdr:sp>
      <xdr:nvSpPr>
        <xdr:cNvPr id="41" name="Line 336"/>
        <xdr:cNvSpPr>
          <a:spLocks/>
        </xdr:cNvSpPr>
      </xdr:nvSpPr>
      <xdr:spPr>
        <a:xfrm flipH="1">
          <a:off x="122682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42" name="Line 337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43" name="Line 33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9525</xdr:colOff>
      <xdr:row>646</xdr:row>
      <xdr:rowOff>0</xdr:rowOff>
    </xdr:to>
    <xdr:sp>
      <xdr:nvSpPr>
        <xdr:cNvPr id="44" name="Line 339"/>
        <xdr:cNvSpPr>
          <a:spLocks/>
        </xdr:cNvSpPr>
      </xdr:nvSpPr>
      <xdr:spPr>
        <a:xfrm flipH="1">
          <a:off x="139446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45" name="Line 340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46" name="Line 341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47" name="Line 342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646</xdr:row>
      <xdr:rowOff>0</xdr:rowOff>
    </xdr:from>
    <xdr:to>
      <xdr:col>4</xdr:col>
      <xdr:colOff>0</xdr:colOff>
      <xdr:row>646</xdr:row>
      <xdr:rowOff>0</xdr:rowOff>
    </xdr:to>
    <xdr:sp>
      <xdr:nvSpPr>
        <xdr:cNvPr id="48" name="Line 343"/>
        <xdr:cNvSpPr>
          <a:spLocks/>
        </xdr:cNvSpPr>
      </xdr:nvSpPr>
      <xdr:spPr>
        <a:xfrm>
          <a:off x="102584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49" name="Line 34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50" name="Line 345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646</xdr:row>
      <xdr:rowOff>0</xdr:rowOff>
    </xdr:from>
    <xdr:to>
      <xdr:col>9</xdr:col>
      <xdr:colOff>9525</xdr:colOff>
      <xdr:row>646</xdr:row>
      <xdr:rowOff>0</xdr:rowOff>
    </xdr:to>
    <xdr:sp>
      <xdr:nvSpPr>
        <xdr:cNvPr id="51" name="Line 346"/>
        <xdr:cNvSpPr>
          <a:spLocks/>
        </xdr:cNvSpPr>
      </xdr:nvSpPr>
      <xdr:spPr>
        <a:xfrm>
          <a:off x="12896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52" name="Line 347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53" name="Line 348"/>
        <xdr:cNvSpPr>
          <a:spLocks/>
        </xdr:cNvSpPr>
      </xdr:nvSpPr>
      <xdr:spPr>
        <a:xfrm flipH="1"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54" name="Line 349"/>
        <xdr:cNvSpPr>
          <a:spLocks/>
        </xdr:cNvSpPr>
      </xdr:nvSpPr>
      <xdr:spPr>
        <a:xfrm flipH="1"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0</xdr:colOff>
      <xdr:row>646</xdr:row>
      <xdr:rowOff>0</xdr:rowOff>
    </xdr:to>
    <xdr:sp>
      <xdr:nvSpPr>
        <xdr:cNvPr id="55" name="Line 350"/>
        <xdr:cNvSpPr>
          <a:spLocks/>
        </xdr:cNvSpPr>
      </xdr:nvSpPr>
      <xdr:spPr>
        <a:xfrm>
          <a:off x="151352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56" name="Line 351"/>
        <xdr:cNvSpPr>
          <a:spLocks/>
        </xdr:cNvSpPr>
      </xdr:nvSpPr>
      <xdr:spPr>
        <a:xfrm flipH="1"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57" name="Line 352"/>
        <xdr:cNvSpPr>
          <a:spLocks/>
        </xdr:cNvSpPr>
      </xdr:nvSpPr>
      <xdr:spPr>
        <a:xfrm flipH="1"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0</xdr:colOff>
      <xdr:row>646</xdr:row>
      <xdr:rowOff>0</xdr:rowOff>
    </xdr:to>
    <xdr:sp>
      <xdr:nvSpPr>
        <xdr:cNvPr id="58" name="Line 353"/>
        <xdr:cNvSpPr>
          <a:spLocks/>
        </xdr:cNvSpPr>
      </xdr:nvSpPr>
      <xdr:spPr>
        <a:xfrm>
          <a:off x="151352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59" name="Line 354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60" name="Line 355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646</xdr:row>
      <xdr:rowOff>0</xdr:rowOff>
    </xdr:from>
    <xdr:to>
      <xdr:col>4</xdr:col>
      <xdr:colOff>0</xdr:colOff>
      <xdr:row>646</xdr:row>
      <xdr:rowOff>0</xdr:rowOff>
    </xdr:to>
    <xdr:sp>
      <xdr:nvSpPr>
        <xdr:cNvPr id="61" name="Line 356"/>
        <xdr:cNvSpPr>
          <a:spLocks/>
        </xdr:cNvSpPr>
      </xdr:nvSpPr>
      <xdr:spPr>
        <a:xfrm>
          <a:off x="102584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62" name="Line 357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63" name="Line 35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64" name="Line 35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9525</xdr:colOff>
      <xdr:row>646</xdr:row>
      <xdr:rowOff>0</xdr:rowOff>
    </xdr:to>
    <xdr:sp>
      <xdr:nvSpPr>
        <xdr:cNvPr id="65" name="Line 360"/>
        <xdr:cNvSpPr>
          <a:spLocks/>
        </xdr:cNvSpPr>
      </xdr:nvSpPr>
      <xdr:spPr>
        <a:xfrm flipH="1">
          <a:off x="139446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66" name="Line 36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67" name="Line 362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68" name="Line 363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69" name="Line 364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70" name="Line 365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71" name="Line 366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72" name="Line 367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73" name="Line 36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74" name="Line 369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75" name="Line 370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76" name="Line 371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77" name="Line 372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78" name="Line 373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79" name="Line 374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80" name="Line 375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81" name="Line 376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82" name="Line 377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83" name="Line 378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84" name="Line 379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85" name="Line 382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86" name="Line 38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87" name="Line 385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88" name="Line 386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89" name="Line 387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90" name="Line 388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91" name="Line 389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92" name="Line 390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3" name="Line 391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646</xdr:row>
      <xdr:rowOff>0</xdr:rowOff>
    </xdr:from>
    <xdr:to>
      <xdr:col>0</xdr:col>
      <xdr:colOff>238125</xdr:colOff>
      <xdr:row>646</xdr:row>
      <xdr:rowOff>0</xdr:rowOff>
    </xdr:to>
    <xdr:sp>
      <xdr:nvSpPr>
        <xdr:cNvPr id="94" name="Line 392"/>
        <xdr:cNvSpPr>
          <a:spLocks/>
        </xdr:cNvSpPr>
      </xdr:nvSpPr>
      <xdr:spPr>
        <a:xfrm>
          <a:off x="2952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5" name="Line 393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96" name="Line 39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9525</xdr:colOff>
      <xdr:row>646</xdr:row>
      <xdr:rowOff>0</xdr:rowOff>
    </xdr:to>
    <xdr:sp>
      <xdr:nvSpPr>
        <xdr:cNvPr id="97" name="Line 395"/>
        <xdr:cNvSpPr>
          <a:spLocks/>
        </xdr:cNvSpPr>
      </xdr:nvSpPr>
      <xdr:spPr>
        <a:xfrm flipH="1">
          <a:off x="122682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98" name="Line 396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99" name="Line 397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9525</xdr:colOff>
      <xdr:row>646</xdr:row>
      <xdr:rowOff>0</xdr:rowOff>
    </xdr:to>
    <xdr:sp>
      <xdr:nvSpPr>
        <xdr:cNvPr id="100" name="Line 398"/>
        <xdr:cNvSpPr>
          <a:spLocks/>
        </xdr:cNvSpPr>
      </xdr:nvSpPr>
      <xdr:spPr>
        <a:xfrm flipH="1">
          <a:off x="139446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01" name="Line 399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9525</xdr:colOff>
      <xdr:row>646</xdr:row>
      <xdr:rowOff>0</xdr:rowOff>
    </xdr:to>
    <xdr:sp>
      <xdr:nvSpPr>
        <xdr:cNvPr id="102" name="Line 400"/>
        <xdr:cNvSpPr>
          <a:spLocks/>
        </xdr:cNvSpPr>
      </xdr:nvSpPr>
      <xdr:spPr>
        <a:xfrm flipH="1">
          <a:off x="139446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103" name="Line 401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04" name="Line 402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05" name="Line 403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06" name="Line 40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07" name="Line 405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08" name="Line 406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09" name="Line 407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10" name="Line 408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11" name="Line 40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112" name="Line 410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13" name="Line 411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114" name="Line 412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15" name="Line 416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646</xdr:row>
      <xdr:rowOff>0</xdr:rowOff>
    </xdr:to>
    <xdr:sp>
      <xdr:nvSpPr>
        <xdr:cNvPr id="116" name="Line 418"/>
        <xdr:cNvSpPr>
          <a:spLocks/>
        </xdr:cNvSpPr>
      </xdr:nvSpPr>
      <xdr:spPr>
        <a:xfrm>
          <a:off x="110680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17" name="Line 419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18" name="Line 420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19" name="Line 421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20" name="Line 422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21" name="Line 423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22" name="Line 424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123" name="Line 425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124" name="Line 426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25" name="Line 427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26" name="Line 428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27" name="Line 429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28" name="Line 430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29" name="Line 431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9525</xdr:colOff>
      <xdr:row>646</xdr:row>
      <xdr:rowOff>0</xdr:rowOff>
    </xdr:to>
    <xdr:sp>
      <xdr:nvSpPr>
        <xdr:cNvPr id="130" name="Line 432"/>
        <xdr:cNvSpPr>
          <a:spLocks/>
        </xdr:cNvSpPr>
      </xdr:nvSpPr>
      <xdr:spPr>
        <a:xfrm flipH="1">
          <a:off x="128873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9525</xdr:colOff>
      <xdr:row>646</xdr:row>
      <xdr:rowOff>0</xdr:rowOff>
    </xdr:to>
    <xdr:sp>
      <xdr:nvSpPr>
        <xdr:cNvPr id="131" name="Line 433"/>
        <xdr:cNvSpPr>
          <a:spLocks/>
        </xdr:cNvSpPr>
      </xdr:nvSpPr>
      <xdr:spPr>
        <a:xfrm flipH="1">
          <a:off x="134302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9525</xdr:colOff>
      <xdr:row>646</xdr:row>
      <xdr:rowOff>0</xdr:rowOff>
    </xdr:to>
    <xdr:sp>
      <xdr:nvSpPr>
        <xdr:cNvPr id="132" name="Line 434"/>
        <xdr:cNvSpPr>
          <a:spLocks/>
        </xdr:cNvSpPr>
      </xdr:nvSpPr>
      <xdr:spPr>
        <a:xfrm flipH="1">
          <a:off x="1394460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9525</xdr:colOff>
      <xdr:row>646</xdr:row>
      <xdr:rowOff>0</xdr:rowOff>
    </xdr:to>
    <xdr:sp>
      <xdr:nvSpPr>
        <xdr:cNvPr id="133" name="Line 435"/>
        <xdr:cNvSpPr>
          <a:spLocks/>
        </xdr:cNvSpPr>
      </xdr:nvSpPr>
      <xdr:spPr>
        <a:xfrm flipH="1">
          <a:off x="1458277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134" name="Line 436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35" name="Line 43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36" name="Line 440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37" name="Line 44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138" name="Line 442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9525</xdr:colOff>
      <xdr:row>646</xdr:row>
      <xdr:rowOff>0</xdr:rowOff>
    </xdr:to>
    <xdr:sp>
      <xdr:nvSpPr>
        <xdr:cNvPr id="139" name="Line 443"/>
        <xdr:cNvSpPr>
          <a:spLocks/>
        </xdr:cNvSpPr>
      </xdr:nvSpPr>
      <xdr:spPr>
        <a:xfrm>
          <a:off x="323850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40" name="Line 444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41" name="Line 445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42" name="Line 446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143" name="Line 447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44" name="Line 448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145" name="Line 449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646</xdr:row>
      <xdr:rowOff>0</xdr:rowOff>
    </xdr:from>
    <xdr:to>
      <xdr:col>4</xdr:col>
      <xdr:colOff>0</xdr:colOff>
      <xdr:row>646</xdr:row>
      <xdr:rowOff>0</xdr:rowOff>
    </xdr:to>
    <xdr:sp>
      <xdr:nvSpPr>
        <xdr:cNvPr id="146" name="Line 450"/>
        <xdr:cNvSpPr>
          <a:spLocks/>
        </xdr:cNvSpPr>
      </xdr:nvSpPr>
      <xdr:spPr>
        <a:xfrm>
          <a:off x="102584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646</xdr:row>
      <xdr:rowOff>0</xdr:rowOff>
    </xdr:from>
    <xdr:to>
      <xdr:col>5</xdr:col>
      <xdr:colOff>0</xdr:colOff>
      <xdr:row>646</xdr:row>
      <xdr:rowOff>0</xdr:rowOff>
    </xdr:to>
    <xdr:sp>
      <xdr:nvSpPr>
        <xdr:cNvPr id="147" name="Line 451"/>
        <xdr:cNvSpPr>
          <a:spLocks/>
        </xdr:cNvSpPr>
      </xdr:nvSpPr>
      <xdr:spPr>
        <a:xfrm>
          <a:off x="108394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646</xdr:row>
      <xdr:rowOff>0</xdr:rowOff>
    </xdr:to>
    <xdr:sp>
      <xdr:nvSpPr>
        <xdr:cNvPr id="148" name="Line 452"/>
        <xdr:cNvSpPr>
          <a:spLocks/>
        </xdr:cNvSpPr>
      </xdr:nvSpPr>
      <xdr:spPr>
        <a:xfrm>
          <a:off x="110680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49" name="Line 453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50" name="Line 454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51" name="Line 455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52" name="Line 456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53" name="Line 457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9525</xdr:colOff>
      <xdr:row>646</xdr:row>
      <xdr:rowOff>0</xdr:rowOff>
    </xdr:to>
    <xdr:sp>
      <xdr:nvSpPr>
        <xdr:cNvPr id="154" name="Line 458"/>
        <xdr:cNvSpPr>
          <a:spLocks/>
        </xdr:cNvSpPr>
      </xdr:nvSpPr>
      <xdr:spPr>
        <a:xfrm flipH="1">
          <a:off x="1458277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55" name="Line 461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56" name="Line 462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57" name="Line 463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58" name="Line 464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59" name="Line 465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60" name="Line 466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61" name="Line 467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162" name="Line 468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63" name="Line 469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64" name="Line 470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65" name="Line 47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66" name="Line 472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67" name="Line 473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68" name="Line 47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646</xdr:row>
      <xdr:rowOff>0</xdr:rowOff>
    </xdr:to>
    <xdr:sp>
      <xdr:nvSpPr>
        <xdr:cNvPr id="169" name="Line 475"/>
        <xdr:cNvSpPr>
          <a:spLocks/>
        </xdr:cNvSpPr>
      </xdr:nvSpPr>
      <xdr:spPr>
        <a:xfrm>
          <a:off x="110680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70" name="Line 476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71" name="Line 477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72" name="Line 478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73" name="Line 47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74" name="Line 480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75" name="Line 481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176" name="Line 482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77" name="Line 484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78" name="Line 485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79" name="Line 486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80" name="Line 487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646</xdr:row>
      <xdr:rowOff>0</xdr:rowOff>
    </xdr:to>
    <xdr:sp>
      <xdr:nvSpPr>
        <xdr:cNvPr id="181" name="Line 488"/>
        <xdr:cNvSpPr>
          <a:spLocks/>
        </xdr:cNvSpPr>
      </xdr:nvSpPr>
      <xdr:spPr>
        <a:xfrm>
          <a:off x="110680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82" name="Line 489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646</xdr:row>
      <xdr:rowOff>0</xdr:rowOff>
    </xdr:from>
    <xdr:to>
      <xdr:col>8</xdr:col>
      <xdr:colOff>0</xdr:colOff>
      <xdr:row>646</xdr:row>
      <xdr:rowOff>0</xdr:rowOff>
    </xdr:to>
    <xdr:sp>
      <xdr:nvSpPr>
        <xdr:cNvPr id="183" name="Line 490"/>
        <xdr:cNvSpPr>
          <a:spLocks/>
        </xdr:cNvSpPr>
      </xdr:nvSpPr>
      <xdr:spPr>
        <a:xfrm>
          <a:off x="122682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84" name="Line 491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85" name="Line 492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646</xdr:row>
      <xdr:rowOff>0</xdr:rowOff>
    </xdr:from>
    <xdr:to>
      <xdr:col>11</xdr:col>
      <xdr:colOff>0</xdr:colOff>
      <xdr:row>646</xdr:row>
      <xdr:rowOff>0</xdr:rowOff>
    </xdr:to>
    <xdr:sp>
      <xdr:nvSpPr>
        <xdr:cNvPr id="186" name="Line 493"/>
        <xdr:cNvSpPr>
          <a:spLocks/>
        </xdr:cNvSpPr>
      </xdr:nvSpPr>
      <xdr:spPr>
        <a:xfrm>
          <a:off x="139446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87" name="Line 494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0</xdr:rowOff>
    </xdr:from>
    <xdr:to>
      <xdr:col>13</xdr:col>
      <xdr:colOff>9525</xdr:colOff>
      <xdr:row>646</xdr:row>
      <xdr:rowOff>0</xdr:rowOff>
    </xdr:to>
    <xdr:sp>
      <xdr:nvSpPr>
        <xdr:cNvPr id="188" name="Line 495"/>
        <xdr:cNvSpPr>
          <a:spLocks/>
        </xdr:cNvSpPr>
      </xdr:nvSpPr>
      <xdr:spPr>
        <a:xfrm flipH="1">
          <a:off x="15135225" y="14486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189" name="Line 497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190" name="Line 498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191" name="Line 499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192" name="Line 500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646</xdr:row>
      <xdr:rowOff>0</xdr:rowOff>
    </xdr:from>
    <xdr:to>
      <xdr:col>1</xdr:col>
      <xdr:colOff>0</xdr:colOff>
      <xdr:row>646</xdr:row>
      <xdr:rowOff>0</xdr:rowOff>
    </xdr:to>
    <xdr:sp>
      <xdr:nvSpPr>
        <xdr:cNvPr id="193" name="Line 501"/>
        <xdr:cNvSpPr>
          <a:spLocks/>
        </xdr:cNvSpPr>
      </xdr:nvSpPr>
      <xdr:spPr>
        <a:xfrm>
          <a:off x="3238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94" name="Line 502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646</xdr:row>
      <xdr:rowOff>0</xdr:rowOff>
    </xdr:from>
    <xdr:to>
      <xdr:col>0</xdr:col>
      <xdr:colOff>238125</xdr:colOff>
      <xdr:row>646</xdr:row>
      <xdr:rowOff>0</xdr:rowOff>
    </xdr:to>
    <xdr:sp>
      <xdr:nvSpPr>
        <xdr:cNvPr id="195" name="Line 503"/>
        <xdr:cNvSpPr>
          <a:spLocks/>
        </xdr:cNvSpPr>
      </xdr:nvSpPr>
      <xdr:spPr>
        <a:xfrm>
          <a:off x="2952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96" name="Line 504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197" name="Line 505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98" name="Line 506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99" name="Line 507"/>
        <xdr:cNvSpPr>
          <a:spLocks/>
        </xdr:cNvSpPr>
      </xdr:nvSpPr>
      <xdr:spPr>
        <a:xfrm>
          <a:off x="826770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0</xdr:colOff>
      <xdr:row>646</xdr:row>
      <xdr:rowOff>0</xdr:rowOff>
    </xdr:to>
    <xdr:sp>
      <xdr:nvSpPr>
        <xdr:cNvPr id="200" name="Line 508"/>
        <xdr:cNvSpPr>
          <a:spLocks/>
        </xdr:cNvSpPr>
      </xdr:nvSpPr>
      <xdr:spPr>
        <a:xfrm>
          <a:off x="96583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201" name="Line 509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202" name="Line 510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203" name="Line 511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204" name="Line 512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646</xdr:row>
      <xdr:rowOff>0</xdr:rowOff>
    </xdr:from>
    <xdr:to>
      <xdr:col>7</xdr:col>
      <xdr:colOff>0</xdr:colOff>
      <xdr:row>646</xdr:row>
      <xdr:rowOff>0</xdr:rowOff>
    </xdr:to>
    <xdr:sp>
      <xdr:nvSpPr>
        <xdr:cNvPr id="205" name="Line 513"/>
        <xdr:cNvSpPr>
          <a:spLocks/>
        </xdr:cNvSpPr>
      </xdr:nvSpPr>
      <xdr:spPr>
        <a:xfrm>
          <a:off x="116871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9</xdr:col>
      <xdr:colOff>0</xdr:colOff>
      <xdr:row>646</xdr:row>
      <xdr:rowOff>0</xdr:rowOff>
    </xdr:to>
    <xdr:sp>
      <xdr:nvSpPr>
        <xdr:cNvPr id="206" name="Line 514"/>
        <xdr:cNvSpPr>
          <a:spLocks/>
        </xdr:cNvSpPr>
      </xdr:nvSpPr>
      <xdr:spPr>
        <a:xfrm>
          <a:off x="1288732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646</xdr:row>
      <xdr:rowOff>0</xdr:rowOff>
    </xdr:from>
    <xdr:to>
      <xdr:col>10</xdr:col>
      <xdr:colOff>0</xdr:colOff>
      <xdr:row>646</xdr:row>
      <xdr:rowOff>0</xdr:rowOff>
    </xdr:to>
    <xdr:sp>
      <xdr:nvSpPr>
        <xdr:cNvPr id="207" name="Line 515"/>
        <xdr:cNvSpPr>
          <a:spLocks/>
        </xdr:cNvSpPr>
      </xdr:nvSpPr>
      <xdr:spPr>
        <a:xfrm>
          <a:off x="13430250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646</xdr:row>
      <xdr:rowOff>0</xdr:rowOff>
    </xdr:from>
    <xdr:to>
      <xdr:col>12</xdr:col>
      <xdr:colOff>0</xdr:colOff>
      <xdr:row>646</xdr:row>
      <xdr:rowOff>0</xdr:rowOff>
    </xdr:to>
    <xdr:sp>
      <xdr:nvSpPr>
        <xdr:cNvPr id="208" name="Line 516"/>
        <xdr:cNvSpPr>
          <a:spLocks/>
        </xdr:cNvSpPr>
      </xdr:nvSpPr>
      <xdr:spPr>
        <a:xfrm>
          <a:off x="14582775" y="1448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09" name="Line 959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10" name="Line 960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0</xdr:rowOff>
    </xdr:from>
    <xdr:to>
      <xdr:col>4</xdr:col>
      <xdr:colOff>0</xdr:colOff>
      <xdr:row>331</xdr:row>
      <xdr:rowOff>0</xdr:rowOff>
    </xdr:to>
    <xdr:sp>
      <xdr:nvSpPr>
        <xdr:cNvPr id="211" name="Line 961"/>
        <xdr:cNvSpPr>
          <a:spLocks/>
        </xdr:cNvSpPr>
      </xdr:nvSpPr>
      <xdr:spPr>
        <a:xfrm>
          <a:off x="102584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12" name="Line 962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13" name="Line 963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0</xdr:rowOff>
    </xdr:from>
    <xdr:to>
      <xdr:col>4</xdr:col>
      <xdr:colOff>0</xdr:colOff>
      <xdr:row>331</xdr:row>
      <xdr:rowOff>0</xdr:rowOff>
    </xdr:to>
    <xdr:sp>
      <xdr:nvSpPr>
        <xdr:cNvPr id="214" name="Line 964"/>
        <xdr:cNvSpPr>
          <a:spLocks/>
        </xdr:cNvSpPr>
      </xdr:nvSpPr>
      <xdr:spPr>
        <a:xfrm>
          <a:off x="102584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15" name="Line 968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216" name="Line 969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331</xdr:row>
      <xdr:rowOff>0</xdr:rowOff>
    </xdr:from>
    <xdr:to>
      <xdr:col>9</xdr:col>
      <xdr:colOff>9525</xdr:colOff>
      <xdr:row>331</xdr:row>
      <xdr:rowOff>0</xdr:rowOff>
    </xdr:to>
    <xdr:sp>
      <xdr:nvSpPr>
        <xdr:cNvPr id="217" name="Line 970"/>
        <xdr:cNvSpPr>
          <a:spLocks/>
        </xdr:cNvSpPr>
      </xdr:nvSpPr>
      <xdr:spPr>
        <a:xfrm>
          <a:off x="128968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18" name="Line 971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19" name="Line 972"/>
        <xdr:cNvSpPr>
          <a:spLocks/>
        </xdr:cNvSpPr>
      </xdr:nvSpPr>
      <xdr:spPr>
        <a:xfrm flipH="1"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20" name="Line 973"/>
        <xdr:cNvSpPr>
          <a:spLocks/>
        </xdr:cNvSpPr>
      </xdr:nvSpPr>
      <xdr:spPr>
        <a:xfrm flipH="1"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331</xdr:row>
      <xdr:rowOff>0</xdr:rowOff>
    </xdr:from>
    <xdr:to>
      <xdr:col>13</xdr:col>
      <xdr:colOff>0</xdr:colOff>
      <xdr:row>331</xdr:row>
      <xdr:rowOff>0</xdr:rowOff>
    </xdr:to>
    <xdr:sp>
      <xdr:nvSpPr>
        <xdr:cNvPr id="221" name="Line 974"/>
        <xdr:cNvSpPr>
          <a:spLocks/>
        </xdr:cNvSpPr>
      </xdr:nvSpPr>
      <xdr:spPr>
        <a:xfrm>
          <a:off x="151352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22" name="Line 975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223" name="Line 976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331</xdr:row>
      <xdr:rowOff>0</xdr:rowOff>
    </xdr:from>
    <xdr:to>
      <xdr:col>9</xdr:col>
      <xdr:colOff>9525</xdr:colOff>
      <xdr:row>331</xdr:row>
      <xdr:rowOff>0</xdr:rowOff>
    </xdr:to>
    <xdr:sp>
      <xdr:nvSpPr>
        <xdr:cNvPr id="224" name="Line 977"/>
        <xdr:cNvSpPr>
          <a:spLocks/>
        </xdr:cNvSpPr>
      </xdr:nvSpPr>
      <xdr:spPr>
        <a:xfrm>
          <a:off x="128968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25" name="Line 978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26" name="Line 979"/>
        <xdr:cNvSpPr>
          <a:spLocks/>
        </xdr:cNvSpPr>
      </xdr:nvSpPr>
      <xdr:spPr>
        <a:xfrm flipH="1"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27" name="Line 980"/>
        <xdr:cNvSpPr>
          <a:spLocks/>
        </xdr:cNvSpPr>
      </xdr:nvSpPr>
      <xdr:spPr>
        <a:xfrm flipH="1"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331</xdr:row>
      <xdr:rowOff>0</xdr:rowOff>
    </xdr:from>
    <xdr:to>
      <xdr:col>13</xdr:col>
      <xdr:colOff>0</xdr:colOff>
      <xdr:row>331</xdr:row>
      <xdr:rowOff>0</xdr:rowOff>
    </xdr:to>
    <xdr:sp>
      <xdr:nvSpPr>
        <xdr:cNvPr id="228" name="Line 981"/>
        <xdr:cNvSpPr>
          <a:spLocks/>
        </xdr:cNvSpPr>
      </xdr:nvSpPr>
      <xdr:spPr>
        <a:xfrm>
          <a:off x="151352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29" name="Line 982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0" name="Line 983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1" name="Line 98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2" name="Line 987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3" name="Line 988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4" name="Line 989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5" name="Line 990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6" name="Line 991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37" name="Line 992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38" name="Line 993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39" name="Line 994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40" name="Line 996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41" name="Line 997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42" name="Line 999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43" name="Line 1000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44" name="Line 1001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0</xdr:rowOff>
    </xdr:from>
    <xdr:to>
      <xdr:col>4</xdr:col>
      <xdr:colOff>0</xdr:colOff>
      <xdr:row>331</xdr:row>
      <xdr:rowOff>0</xdr:rowOff>
    </xdr:to>
    <xdr:sp>
      <xdr:nvSpPr>
        <xdr:cNvPr id="245" name="Line 1002"/>
        <xdr:cNvSpPr>
          <a:spLocks/>
        </xdr:cNvSpPr>
      </xdr:nvSpPr>
      <xdr:spPr>
        <a:xfrm>
          <a:off x="102584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46" name="Line 1003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247" name="Line 1004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331</xdr:row>
      <xdr:rowOff>0</xdr:rowOff>
    </xdr:from>
    <xdr:to>
      <xdr:col>9</xdr:col>
      <xdr:colOff>9525</xdr:colOff>
      <xdr:row>331</xdr:row>
      <xdr:rowOff>0</xdr:rowOff>
    </xdr:to>
    <xdr:sp>
      <xdr:nvSpPr>
        <xdr:cNvPr id="248" name="Line 1005"/>
        <xdr:cNvSpPr>
          <a:spLocks/>
        </xdr:cNvSpPr>
      </xdr:nvSpPr>
      <xdr:spPr>
        <a:xfrm>
          <a:off x="128968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49" name="Line 100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50" name="Line 1007"/>
        <xdr:cNvSpPr>
          <a:spLocks/>
        </xdr:cNvSpPr>
      </xdr:nvSpPr>
      <xdr:spPr>
        <a:xfrm flipH="1"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51" name="Line 1008"/>
        <xdr:cNvSpPr>
          <a:spLocks/>
        </xdr:cNvSpPr>
      </xdr:nvSpPr>
      <xdr:spPr>
        <a:xfrm flipH="1"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331</xdr:row>
      <xdr:rowOff>0</xdr:rowOff>
    </xdr:from>
    <xdr:to>
      <xdr:col>13</xdr:col>
      <xdr:colOff>0</xdr:colOff>
      <xdr:row>331</xdr:row>
      <xdr:rowOff>0</xdr:rowOff>
    </xdr:to>
    <xdr:sp>
      <xdr:nvSpPr>
        <xdr:cNvPr id="252" name="Line 1009"/>
        <xdr:cNvSpPr>
          <a:spLocks/>
        </xdr:cNvSpPr>
      </xdr:nvSpPr>
      <xdr:spPr>
        <a:xfrm>
          <a:off x="151352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53" name="Line 1010"/>
        <xdr:cNvSpPr>
          <a:spLocks/>
        </xdr:cNvSpPr>
      </xdr:nvSpPr>
      <xdr:spPr>
        <a:xfrm flipH="1"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54" name="Line 1011"/>
        <xdr:cNvSpPr>
          <a:spLocks/>
        </xdr:cNvSpPr>
      </xdr:nvSpPr>
      <xdr:spPr>
        <a:xfrm flipH="1"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331</xdr:row>
      <xdr:rowOff>0</xdr:rowOff>
    </xdr:from>
    <xdr:to>
      <xdr:col>13</xdr:col>
      <xdr:colOff>0</xdr:colOff>
      <xdr:row>331</xdr:row>
      <xdr:rowOff>0</xdr:rowOff>
    </xdr:to>
    <xdr:sp>
      <xdr:nvSpPr>
        <xdr:cNvPr id="255" name="Line 1012"/>
        <xdr:cNvSpPr>
          <a:spLocks/>
        </xdr:cNvSpPr>
      </xdr:nvSpPr>
      <xdr:spPr>
        <a:xfrm>
          <a:off x="151352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56" name="Line 1013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57" name="Line 1014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0</xdr:rowOff>
    </xdr:from>
    <xdr:to>
      <xdr:col>4</xdr:col>
      <xdr:colOff>0</xdr:colOff>
      <xdr:row>331</xdr:row>
      <xdr:rowOff>0</xdr:rowOff>
    </xdr:to>
    <xdr:sp>
      <xdr:nvSpPr>
        <xdr:cNvPr id="258" name="Line 1015"/>
        <xdr:cNvSpPr>
          <a:spLocks/>
        </xdr:cNvSpPr>
      </xdr:nvSpPr>
      <xdr:spPr>
        <a:xfrm>
          <a:off x="102584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59" name="Line 1016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60" name="Line 1017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61" name="Line 1018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62" name="Line 1020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63" name="Line 1021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64" name="Line 1022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65" name="Line 1023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66" name="Line 1024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267" name="Line 1025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68" name="Line 1026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69" name="Line 1027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70" name="Line 1028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71" name="Line 1029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72" name="Line 1031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73" name="Line 1032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74" name="Line 1033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75" name="Line 1034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76" name="Line 1035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77" name="Line 103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78" name="Line 1037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79" name="Line 1038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0" name="Line 1041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81" name="Line 1043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282" name="Line 1044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83" name="Line 1045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84" name="Line 104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285" name="Line 1047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6" name="Line 1049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7" name="Line 1050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88" name="Line 1051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89" name="Line 1053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90" name="Line 1054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91" name="Line 1056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292" name="Line 1058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93" name="Line 1059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94" name="Line 1060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295" name="Line 1061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296" name="Line 1062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97" name="Line 1063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298" name="Line 1064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299" name="Line 1065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00" name="Line 106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01" name="Line 1067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302" name="Line 1068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03" name="Line 1071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331</xdr:row>
      <xdr:rowOff>0</xdr:rowOff>
    </xdr:to>
    <xdr:sp>
      <xdr:nvSpPr>
        <xdr:cNvPr id="304" name="Line 1073"/>
        <xdr:cNvSpPr>
          <a:spLocks/>
        </xdr:cNvSpPr>
      </xdr:nvSpPr>
      <xdr:spPr>
        <a:xfrm>
          <a:off x="110680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05" name="Line 1074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306" name="Line 1075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07" name="Line 1076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08" name="Line 1077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309" name="Line 1078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10" name="Line 1079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311" name="Line 1081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12" name="Line 1082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13" name="Line 1083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14" name="Line 1084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15" name="Line 1085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16" name="Line 1086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17" name="Line 1093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18" name="Line 1094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19" name="Line 1095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20" name="Line 1098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21" name="Line 1099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22" name="Line 1100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23" name="Line 1101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324" name="Line 1102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0</xdr:rowOff>
    </xdr:from>
    <xdr:to>
      <xdr:col>4</xdr:col>
      <xdr:colOff>0</xdr:colOff>
      <xdr:row>331</xdr:row>
      <xdr:rowOff>0</xdr:rowOff>
    </xdr:to>
    <xdr:sp>
      <xdr:nvSpPr>
        <xdr:cNvPr id="325" name="Line 1103"/>
        <xdr:cNvSpPr>
          <a:spLocks/>
        </xdr:cNvSpPr>
      </xdr:nvSpPr>
      <xdr:spPr>
        <a:xfrm>
          <a:off x="102584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331</xdr:row>
      <xdr:rowOff>0</xdr:rowOff>
    </xdr:from>
    <xdr:to>
      <xdr:col>5</xdr:col>
      <xdr:colOff>0</xdr:colOff>
      <xdr:row>331</xdr:row>
      <xdr:rowOff>0</xdr:rowOff>
    </xdr:to>
    <xdr:sp>
      <xdr:nvSpPr>
        <xdr:cNvPr id="326" name="Line 1104"/>
        <xdr:cNvSpPr>
          <a:spLocks/>
        </xdr:cNvSpPr>
      </xdr:nvSpPr>
      <xdr:spPr>
        <a:xfrm>
          <a:off x="108394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331</xdr:row>
      <xdr:rowOff>0</xdr:rowOff>
    </xdr:to>
    <xdr:sp>
      <xdr:nvSpPr>
        <xdr:cNvPr id="327" name="Line 1105"/>
        <xdr:cNvSpPr>
          <a:spLocks/>
        </xdr:cNvSpPr>
      </xdr:nvSpPr>
      <xdr:spPr>
        <a:xfrm>
          <a:off x="110680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28" name="Line 1106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329" name="Line 1107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30" name="Line 1108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31" name="Line 1109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332" name="Line 1110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33" name="Line 1114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34" name="Line 1115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335" name="Line 1116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36" name="Line 1117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37" name="Line 1118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338" name="Line 1119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39" name="Line 1120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40" name="Line 1122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41" name="Line 1123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42" name="Line 1124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43" name="Line 1125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44" name="Line 112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45" name="Line 1127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331</xdr:row>
      <xdr:rowOff>0</xdr:rowOff>
    </xdr:to>
    <xdr:sp>
      <xdr:nvSpPr>
        <xdr:cNvPr id="346" name="Line 1128"/>
        <xdr:cNvSpPr>
          <a:spLocks/>
        </xdr:cNvSpPr>
      </xdr:nvSpPr>
      <xdr:spPr>
        <a:xfrm>
          <a:off x="110680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47" name="Line 1129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348" name="Line 1130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49" name="Line 1131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50" name="Line 1132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351" name="Line 1133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52" name="Line 1134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53" name="Line 1137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54" name="Line 1138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55" name="Line 1139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56" name="Line 1140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331</xdr:row>
      <xdr:rowOff>0</xdr:rowOff>
    </xdr:to>
    <xdr:sp>
      <xdr:nvSpPr>
        <xdr:cNvPr id="357" name="Line 1141"/>
        <xdr:cNvSpPr>
          <a:spLocks/>
        </xdr:cNvSpPr>
      </xdr:nvSpPr>
      <xdr:spPr>
        <a:xfrm>
          <a:off x="110680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58" name="Line 1142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8</xdr:col>
      <xdr:colOff>0</xdr:colOff>
      <xdr:row>331</xdr:row>
      <xdr:rowOff>0</xdr:rowOff>
    </xdr:to>
    <xdr:sp>
      <xdr:nvSpPr>
        <xdr:cNvPr id="359" name="Line 1143"/>
        <xdr:cNvSpPr>
          <a:spLocks/>
        </xdr:cNvSpPr>
      </xdr:nvSpPr>
      <xdr:spPr>
        <a:xfrm>
          <a:off x="122682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60" name="Line 1144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61" name="Line 1145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0</xdr:colOff>
      <xdr:row>331</xdr:row>
      <xdr:rowOff>0</xdr:rowOff>
    </xdr:to>
    <xdr:sp>
      <xdr:nvSpPr>
        <xdr:cNvPr id="362" name="Line 1146"/>
        <xdr:cNvSpPr>
          <a:spLocks/>
        </xdr:cNvSpPr>
      </xdr:nvSpPr>
      <xdr:spPr>
        <a:xfrm>
          <a:off x="139446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63" name="Line 1147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64" name="Line 1150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65" name="Line 1151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66" name="Line 1152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67" name="Line 1153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68" name="Line 1154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69" name="Line 1155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370" name="Line 1156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71" name="Line 1157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372" name="Line 1158"/>
        <xdr:cNvSpPr>
          <a:spLocks/>
        </xdr:cNvSpPr>
      </xdr:nvSpPr>
      <xdr:spPr>
        <a:xfrm>
          <a:off x="82677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sp>
      <xdr:nvSpPr>
        <xdr:cNvPr id="373" name="Line 1159"/>
        <xdr:cNvSpPr>
          <a:spLocks/>
        </xdr:cNvSpPr>
      </xdr:nvSpPr>
      <xdr:spPr>
        <a:xfrm>
          <a:off x="96583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74" name="Line 1160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75" name="Line 1161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76" name="Line 1162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77" name="Line 1163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331</xdr:row>
      <xdr:rowOff>0</xdr:rowOff>
    </xdr:from>
    <xdr:to>
      <xdr:col>7</xdr:col>
      <xdr:colOff>0</xdr:colOff>
      <xdr:row>331</xdr:row>
      <xdr:rowOff>0</xdr:rowOff>
    </xdr:to>
    <xdr:sp>
      <xdr:nvSpPr>
        <xdr:cNvPr id="378" name="Line 1164"/>
        <xdr:cNvSpPr>
          <a:spLocks/>
        </xdr:cNvSpPr>
      </xdr:nvSpPr>
      <xdr:spPr>
        <a:xfrm>
          <a:off x="116871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331</xdr:row>
      <xdr:rowOff>0</xdr:rowOff>
    </xdr:from>
    <xdr:to>
      <xdr:col>9</xdr:col>
      <xdr:colOff>0</xdr:colOff>
      <xdr:row>331</xdr:row>
      <xdr:rowOff>0</xdr:rowOff>
    </xdr:to>
    <xdr:sp>
      <xdr:nvSpPr>
        <xdr:cNvPr id="379" name="Line 1165"/>
        <xdr:cNvSpPr>
          <a:spLocks/>
        </xdr:cNvSpPr>
      </xdr:nvSpPr>
      <xdr:spPr>
        <a:xfrm>
          <a:off x="1288732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331</xdr:row>
      <xdr:rowOff>0</xdr:rowOff>
    </xdr:from>
    <xdr:to>
      <xdr:col>10</xdr:col>
      <xdr:colOff>0</xdr:colOff>
      <xdr:row>331</xdr:row>
      <xdr:rowOff>0</xdr:rowOff>
    </xdr:to>
    <xdr:sp>
      <xdr:nvSpPr>
        <xdr:cNvPr id="380" name="Line 1166"/>
        <xdr:cNvSpPr>
          <a:spLocks/>
        </xdr:cNvSpPr>
      </xdr:nvSpPr>
      <xdr:spPr>
        <a:xfrm>
          <a:off x="1343025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331</xdr:row>
      <xdr:rowOff>0</xdr:rowOff>
    </xdr:from>
    <xdr:to>
      <xdr:col>12</xdr:col>
      <xdr:colOff>0</xdr:colOff>
      <xdr:row>331</xdr:row>
      <xdr:rowOff>0</xdr:rowOff>
    </xdr:to>
    <xdr:sp>
      <xdr:nvSpPr>
        <xdr:cNvPr id="381" name="Line 1167"/>
        <xdr:cNvSpPr>
          <a:spLocks/>
        </xdr:cNvSpPr>
      </xdr:nvSpPr>
      <xdr:spPr>
        <a:xfrm>
          <a:off x="14582775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2"/>
  <sheetViews>
    <sheetView tabSelected="1" view="pageBreakPreview" zoomScaleNormal="75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4.25390625" style="197" customWidth="1"/>
    <col min="2" max="2" width="104.25390625" style="9" customWidth="1"/>
    <col min="3" max="3" width="18.25390625" style="5" customWidth="1"/>
    <col min="4" max="4" width="7.875" style="42" customWidth="1"/>
    <col min="5" max="5" width="7.625" style="42" customWidth="1"/>
    <col min="6" max="6" width="3.00390625" style="11" customWidth="1"/>
    <col min="7" max="7" width="8.125" style="48" customWidth="1"/>
    <col min="8" max="8" width="7.625" style="42" customWidth="1"/>
    <col min="9" max="9" width="8.125" style="48" customWidth="1"/>
    <col min="10" max="10" width="7.125" style="48" customWidth="1"/>
    <col min="11" max="11" width="6.75390625" style="48" customWidth="1"/>
    <col min="12" max="12" width="8.375" style="48" customWidth="1"/>
    <col min="13" max="13" width="7.25390625" style="48" customWidth="1"/>
    <col min="14" max="14" width="7.875" style="48" customWidth="1"/>
    <col min="15" max="16384" width="9.125" style="197" customWidth="1"/>
  </cols>
  <sheetData>
    <row r="1" spans="1:15" ht="12" customHeight="1">
      <c r="A1" s="22"/>
      <c r="B1" s="23"/>
      <c r="C1" s="24"/>
      <c r="D1" s="170" t="s">
        <v>276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22"/>
    </row>
    <row r="2" spans="1:15" ht="12.75">
      <c r="A2" s="171" t="s">
        <v>200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2"/>
    </row>
    <row r="3" spans="1:15" ht="6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2"/>
    </row>
    <row r="4" spans="1:15" ht="12.75">
      <c r="A4" s="173" t="s">
        <v>187</v>
      </c>
      <c r="B4" s="175" t="s">
        <v>9</v>
      </c>
      <c r="C4" s="133" t="s">
        <v>0</v>
      </c>
      <c r="D4" s="132" t="s">
        <v>188</v>
      </c>
      <c r="E4" s="132"/>
      <c r="F4" s="132"/>
      <c r="G4" s="133" t="s">
        <v>1</v>
      </c>
      <c r="H4" s="133"/>
      <c r="I4" s="133"/>
      <c r="J4" s="133"/>
      <c r="K4" s="133"/>
      <c r="L4" s="133"/>
      <c r="M4" s="133"/>
      <c r="N4" s="134"/>
      <c r="O4" s="22"/>
    </row>
    <row r="5" spans="1:15" ht="12.75">
      <c r="A5" s="174"/>
      <c r="B5" s="176"/>
      <c r="C5" s="144"/>
      <c r="D5" s="121"/>
      <c r="E5" s="121"/>
      <c r="F5" s="121"/>
      <c r="G5" s="119" t="s">
        <v>277</v>
      </c>
      <c r="H5" s="135" t="s">
        <v>278</v>
      </c>
      <c r="I5" s="136" t="s">
        <v>190</v>
      </c>
      <c r="J5" s="136"/>
      <c r="K5" s="136"/>
      <c r="L5" s="136"/>
      <c r="M5" s="136"/>
      <c r="N5" s="137"/>
      <c r="O5" s="22"/>
    </row>
    <row r="6" spans="1:15" ht="12.75">
      <c r="A6" s="174"/>
      <c r="B6" s="176"/>
      <c r="C6" s="144"/>
      <c r="D6" s="121"/>
      <c r="E6" s="121"/>
      <c r="F6" s="121"/>
      <c r="G6" s="119"/>
      <c r="H6" s="135"/>
      <c r="I6" s="119" t="s">
        <v>279</v>
      </c>
      <c r="J6" s="119" t="s">
        <v>280</v>
      </c>
      <c r="K6" s="119" t="s">
        <v>281</v>
      </c>
      <c r="L6" s="119" t="s">
        <v>282</v>
      </c>
      <c r="M6" s="119" t="s">
        <v>283</v>
      </c>
      <c r="N6" s="120" t="s">
        <v>284</v>
      </c>
      <c r="O6" s="22"/>
    </row>
    <row r="7" spans="1:15" ht="12.75">
      <c r="A7" s="174"/>
      <c r="B7" s="176"/>
      <c r="C7" s="144"/>
      <c r="D7" s="99" t="s">
        <v>189</v>
      </c>
      <c r="E7" s="121" t="s">
        <v>2</v>
      </c>
      <c r="F7" s="121"/>
      <c r="G7" s="119"/>
      <c r="H7" s="135"/>
      <c r="I7" s="119"/>
      <c r="J7" s="119"/>
      <c r="K7" s="119"/>
      <c r="L7" s="119"/>
      <c r="M7" s="119"/>
      <c r="N7" s="120"/>
      <c r="O7" s="22"/>
    </row>
    <row r="8" spans="1:15" ht="12.75">
      <c r="A8" s="174"/>
      <c r="B8" s="177"/>
      <c r="C8" s="144"/>
      <c r="D8" s="99"/>
      <c r="E8" s="121"/>
      <c r="F8" s="121"/>
      <c r="G8" s="119"/>
      <c r="H8" s="135"/>
      <c r="I8" s="119"/>
      <c r="J8" s="119"/>
      <c r="K8" s="119"/>
      <c r="L8" s="119"/>
      <c r="M8" s="119"/>
      <c r="N8" s="120"/>
      <c r="O8" s="22"/>
    </row>
    <row r="9" spans="1:15" ht="12.75">
      <c r="A9" s="198" t="s">
        <v>3</v>
      </c>
      <c r="B9" s="67" t="s">
        <v>4</v>
      </c>
      <c r="C9" s="67" t="s">
        <v>5</v>
      </c>
      <c r="D9" s="199">
        <v>1</v>
      </c>
      <c r="E9" s="200">
        <v>2</v>
      </c>
      <c r="F9" s="200"/>
      <c r="G9" s="201">
        <v>3</v>
      </c>
      <c r="H9" s="201">
        <v>4</v>
      </c>
      <c r="I9" s="201">
        <v>5</v>
      </c>
      <c r="J9" s="201">
        <v>6</v>
      </c>
      <c r="K9" s="201">
        <v>7</v>
      </c>
      <c r="L9" s="201">
        <v>8</v>
      </c>
      <c r="M9" s="201">
        <v>9</v>
      </c>
      <c r="N9" s="202">
        <v>10</v>
      </c>
      <c r="O9" s="22"/>
    </row>
    <row r="10" spans="1:15" ht="13.5" customHeight="1">
      <c r="A10" s="178" t="s">
        <v>12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22"/>
    </row>
    <row r="11" spans="1:15" ht="13.5" customHeight="1">
      <c r="A11" s="147" t="s">
        <v>132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22">
        <v>1</v>
      </c>
    </row>
    <row r="12" spans="1:15" ht="13.5" customHeight="1">
      <c r="A12" s="54">
        <v>1</v>
      </c>
      <c r="B12" s="12" t="s">
        <v>158</v>
      </c>
      <c r="C12" s="2" t="s">
        <v>107</v>
      </c>
      <c r="D12" s="4">
        <v>81.31</v>
      </c>
      <c r="E12" s="4">
        <v>81.31</v>
      </c>
      <c r="F12" s="2">
        <v>3</v>
      </c>
      <c r="G12" s="21">
        <v>0.05208</v>
      </c>
      <c r="H12" s="4">
        <v>359.07</v>
      </c>
      <c r="I12" s="203"/>
      <c r="J12" s="203"/>
      <c r="K12" s="203"/>
      <c r="L12" s="203"/>
      <c r="M12" s="21">
        <v>0.36268</v>
      </c>
      <c r="N12" s="204"/>
      <c r="O12" s="22"/>
    </row>
    <row r="13" spans="1:15" ht="16.5" customHeight="1">
      <c r="A13" s="54">
        <v>2</v>
      </c>
      <c r="B13" s="12" t="s">
        <v>112</v>
      </c>
      <c r="C13" s="2" t="s">
        <v>107</v>
      </c>
      <c r="D13" s="4">
        <v>724.46</v>
      </c>
      <c r="E13" s="4">
        <v>724.46</v>
      </c>
      <c r="F13" s="2">
        <v>3</v>
      </c>
      <c r="G13" s="21">
        <v>0.109824</v>
      </c>
      <c r="H13" s="4">
        <v>760.32</v>
      </c>
      <c r="I13" s="203"/>
      <c r="J13" s="203"/>
      <c r="K13" s="203"/>
      <c r="L13" s="203"/>
      <c r="M13" s="21">
        <v>0.767998</v>
      </c>
      <c r="N13" s="204"/>
      <c r="O13" s="22"/>
    </row>
    <row r="14" spans="1:15" ht="13.5" customHeight="1">
      <c r="A14" s="54">
        <v>3</v>
      </c>
      <c r="B14" s="12" t="s">
        <v>108</v>
      </c>
      <c r="C14" s="2" t="s">
        <v>107</v>
      </c>
      <c r="D14" s="4">
        <v>431.92</v>
      </c>
      <c r="E14" s="4">
        <v>431.92</v>
      </c>
      <c r="F14" s="2">
        <v>3</v>
      </c>
      <c r="G14" s="21">
        <v>0.07699</v>
      </c>
      <c r="H14" s="4">
        <v>532.98</v>
      </c>
      <c r="I14" s="203"/>
      <c r="J14" s="203"/>
      <c r="K14" s="203"/>
      <c r="L14" s="203"/>
      <c r="M14" s="21">
        <v>0.53836</v>
      </c>
      <c r="N14" s="204"/>
      <c r="O14" s="22"/>
    </row>
    <row r="15" spans="1:15" ht="13.5" customHeight="1">
      <c r="A15" s="54">
        <v>4</v>
      </c>
      <c r="B15" s="12" t="s">
        <v>119</v>
      </c>
      <c r="C15" s="2" t="s">
        <v>107</v>
      </c>
      <c r="D15" s="4">
        <v>895.49</v>
      </c>
      <c r="E15" s="4">
        <v>895.49</v>
      </c>
      <c r="F15" s="2">
        <v>3</v>
      </c>
      <c r="G15" s="21">
        <v>0.05022</v>
      </c>
      <c r="H15" s="4">
        <v>962.59</v>
      </c>
      <c r="I15" s="203"/>
      <c r="J15" s="21">
        <v>0.034626</v>
      </c>
      <c r="K15" s="21"/>
      <c r="L15" s="21"/>
      <c r="M15" s="203"/>
      <c r="N15" s="204"/>
      <c r="O15" s="22"/>
    </row>
    <row r="16" spans="1:15" ht="13.5" customHeight="1">
      <c r="A16" s="54">
        <v>5</v>
      </c>
      <c r="B16" s="12" t="s">
        <v>237</v>
      </c>
      <c r="C16" s="2" t="s">
        <v>107</v>
      </c>
      <c r="D16" s="4">
        <v>613.78</v>
      </c>
      <c r="E16" s="4">
        <v>613.78</v>
      </c>
      <c r="F16" s="2">
        <v>3</v>
      </c>
      <c r="G16" s="21">
        <v>0.03752</v>
      </c>
      <c r="H16" s="4">
        <v>719.35</v>
      </c>
      <c r="I16" s="203"/>
      <c r="J16" s="21">
        <v>0.025876</v>
      </c>
      <c r="K16" s="21"/>
      <c r="L16" s="21"/>
      <c r="M16" s="203"/>
      <c r="N16" s="204"/>
      <c r="O16" s="22"/>
    </row>
    <row r="17" spans="1:15" ht="13.5" customHeight="1">
      <c r="A17" s="54">
        <v>6</v>
      </c>
      <c r="B17" s="12" t="s">
        <v>109</v>
      </c>
      <c r="C17" s="2" t="s">
        <v>107</v>
      </c>
      <c r="D17" s="4">
        <v>153.12</v>
      </c>
      <c r="E17" s="4">
        <v>153.12</v>
      </c>
      <c r="F17" s="2">
        <v>3</v>
      </c>
      <c r="G17" s="21">
        <v>0.02441</v>
      </c>
      <c r="H17" s="4">
        <v>171.22</v>
      </c>
      <c r="I17" s="203"/>
      <c r="J17" s="21"/>
      <c r="K17" s="21"/>
      <c r="L17" s="21">
        <v>0.06849</v>
      </c>
      <c r="M17" s="203"/>
      <c r="N17" s="204"/>
      <c r="O17" s="22"/>
    </row>
    <row r="18" spans="1:15" ht="25.5">
      <c r="A18" s="54">
        <v>7</v>
      </c>
      <c r="B18" s="12" t="s">
        <v>113</v>
      </c>
      <c r="C18" s="2" t="s">
        <v>107</v>
      </c>
      <c r="D18" s="4">
        <v>642.74</v>
      </c>
      <c r="E18" s="4">
        <v>642.74</v>
      </c>
      <c r="F18" s="2">
        <v>3</v>
      </c>
      <c r="G18" s="21">
        <v>0.0364</v>
      </c>
      <c r="H18" s="4">
        <v>697.91</v>
      </c>
      <c r="I18" s="203"/>
      <c r="J18" s="21">
        <v>0.025108</v>
      </c>
      <c r="K18" s="21"/>
      <c r="L18" s="21"/>
      <c r="M18" s="203"/>
      <c r="N18" s="204"/>
      <c r="O18" s="22"/>
    </row>
    <row r="19" spans="1:15" ht="13.5" customHeight="1">
      <c r="A19" s="54">
        <v>8</v>
      </c>
      <c r="B19" s="12" t="s">
        <v>110</v>
      </c>
      <c r="C19" s="2" t="s">
        <v>107</v>
      </c>
      <c r="D19" s="4">
        <v>702.92</v>
      </c>
      <c r="E19" s="4">
        <v>702.92</v>
      </c>
      <c r="F19" s="2">
        <v>3</v>
      </c>
      <c r="G19" s="21">
        <v>0.10647</v>
      </c>
      <c r="H19" s="4">
        <v>745.63</v>
      </c>
      <c r="I19" s="203"/>
      <c r="J19" s="203"/>
      <c r="K19" s="203"/>
      <c r="L19" s="21"/>
      <c r="M19" s="21">
        <v>0.652134</v>
      </c>
      <c r="N19" s="49">
        <v>0.013214</v>
      </c>
      <c r="O19" s="22"/>
    </row>
    <row r="20" spans="1:15" ht="13.5" customHeight="1">
      <c r="A20" s="54">
        <v>9</v>
      </c>
      <c r="B20" s="12" t="s">
        <v>111</v>
      </c>
      <c r="C20" s="2" t="s">
        <v>107</v>
      </c>
      <c r="D20" s="4">
        <v>115.82</v>
      </c>
      <c r="E20" s="4">
        <v>115.82</v>
      </c>
      <c r="F20" s="2">
        <v>3</v>
      </c>
      <c r="G20" s="21">
        <v>0.01953</v>
      </c>
      <c r="H20" s="4">
        <v>136.98</v>
      </c>
      <c r="I20" s="203"/>
      <c r="J20" s="203"/>
      <c r="K20" s="203"/>
      <c r="L20" s="21">
        <v>0.05479</v>
      </c>
      <c r="M20" s="21"/>
      <c r="N20" s="49"/>
      <c r="O20" s="22"/>
    </row>
    <row r="21" spans="1:15" ht="9" customHeight="1">
      <c r="A21" s="145" t="s">
        <v>191</v>
      </c>
      <c r="B21" s="146"/>
      <c r="C21" s="146"/>
      <c r="D21" s="90">
        <f>D12+D13+D14+D15+D16+D17+D18+D19+D20</f>
        <v>4361.5599999999995</v>
      </c>
      <c r="E21" s="18"/>
      <c r="F21" s="3">
        <v>1</v>
      </c>
      <c r="G21" s="72">
        <f>SUM(G12:G20)</f>
        <v>0.513444</v>
      </c>
      <c r="H21" s="72">
        <f>SUM(H12:H20)</f>
        <v>5086.049999999999</v>
      </c>
      <c r="I21" s="72">
        <f aca="true" t="shared" si="0" ref="I21:N21">SUM(I12:I20)</f>
        <v>0</v>
      </c>
      <c r="J21" s="72">
        <f t="shared" si="0"/>
        <v>0.08560999999999999</v>
      </c>
      <c r="K21" s="72">
        <f t="shared" si="0"/>
        <v>0</v>
      </c>
      <c r="L21" s="72">
        <f t="shared" si="0"/>
        <v>0.12328</v>
      </c>
      <c r="M21" s="72">
        <f t="shared" si="0"/>
        <v>2.321172</v>
      </c>
      <c r="N21" s="75">
        <f t="shared" si="0"/>
        <v>0.013214</v>
      </c>
      <c r="O21" s="22"/>
    </row>
    <row r="22" spans="1:15" ht="9" customHeight="1">
      <c r="A22" s="145"/>
      <c r="B22" s="146"/>
      <c r="C22" s="146"/>
      <c r="D22" s="90"/>
      <c r="E22" s="18"/>
      <c r="F22" s="3">
        <v>2</v>
      </c>
      <c r="G22" s="72"/>
      <c r="H22" s="72"/>
      <c r="I22" s="72"/>
      <c r="J22" s="72"/>
      <c r="K22" s="72"/>
      <c r="L22" s="72"/>
      <c r="M22" s="72"/>
      <c r="N22" s="75"/>
      <c r="O22" s="22"/>
    </row>
    <row r="23" spans="1:15" ht="9" customHeight="1">
      <c r="A23" s="145"/>
      <c r="B23" s="146"/>
      <c r="C23" s="146"/>
      <c r="D23" s="90"/>
      <c r="E23" s="18">
        <f>E12+E13+E14+E15+E16+E17+E18+E19+E20</f>
        <v>4361.5599999999995</v>
      </c>
      <c r="F23" s="3">
        <v>3</v>
      </c>
      <c r="G23" s="72"/>
      <c r="H23" s="72"/>
      <c r="I23" s="72"/>
      <c r="J23" s="72"/>
      <c r="K23" s="72"/>
      <c r="L23" s="72"/>
      <c r="M23" s="72"/>
      <c r="N23" s="75"/>
      <c r="O23" s="22"/>
    </row>
    <row r="24" spans="1:15" ht="9" customHeight="1">
      <c r="A24" s="145"/>
      <c r="B24" s="146"/>
      <c r="C24" s="146"/>
      <c r="D24" s="90"/>
      <c r="E24" s="18"/>
      <c r="F24" s="3">
        <v>4</v>
      </c>
      <c r="G24" s="72"/>
      <c r="H24" s="72"/>
      <c r="I24" s="72"/>
      <c r="J24" s="72"/>
      <c r="K24" s="72"/>
      <c r="L24" s="72"/>
      <c r="M24" s="72"/>
      <c r="N24" s="75"/>
      <c r="O24" s="22"/>
    </row>
    <row r="25" spans="1:15" ht="12.75" customHeight="1">
      <c r="A25" s="147" t="s">
        <v>133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22">
        <v>1</v>
      </c>
    </row>
    <row r="26" spans="1:15" ht="12.75">
      <c r="A26" s="56">
        <v>10</v>
      </c>
      <c r="B26" s="27" t="s">
        <v>192</v>
      </c>
      <c r="C26" s="2" t="s">
        <v>153</v>
      </c>
      <c r="D26" s="18">
        <v>120</v>
      </c>
      <c r="E26" s="18">
        <v>120</v>
      </c>
      <c r="F26" s="2">
        <v>3</v>
      </c>
      <c r="G26" s="21">
        <f>L26*0.351</f>
        <v>0.0351</v>
      </c>
      <c r="H26" s="4">
        <v>240</v>
      </c>
      <c r="I26" s="21"/>
      <c r="J26" s="21"/>
      <c r="K26" s="21"/>
      <c r="L26" s="21">
        <v>0.1</v>
      </c>
      <c r="M26" s="21"/>
      <c r="N26" s="49"/>
      <c r="O26" s="22"/>
    </row>
    <row r="27" spans="1:15" ht="9" customHeight="1">
      <c r="A27" s="145" t="s">
        <v>199</v>
      </c>
      <c r="B27" s="146"/>
      <c r="C27" s="146"/>
      <c r="D27" s="90">
        <f>D26</f>
        <v>120</v>
      </c>
      <c r="E27" s="18"/>
      <c r="F27" s="3">
        <v>1</v>
      </c>
      <c r="G27" s="72">
        <f>G26</f>
        <v>0.0351</v>
      </c>
      <c r="H27" s="90">
        <f aca="true" t="shared" si="1" ref="H27:N27">H26</f>
        <v>240</v>
      </c>
      <c r="I27" s="72">
        <f t="shared" si="1"/>
        <v>0</v>
      </c>
      <c r="J27" s="72">
        <f t="shared" si="1"/>
        <v>0</v>
      </c>
      <c r="K27" s="72">
        <f t="shared" si="1"/>
        <v>0</v>
      </c>
      <c r="L27" s="72">
        <f t="shared" si="1"/>
        <v>0.1</v>
      </c>
      <c r="M27" s="72">
        <f t="shared" si="1"/>
        <v>0</v>
      </c>
      <c r="N27" s="75">
        <f t="shared" si="1"/>
        <v>0</v>
      </c>
      <c r="O27" s="22"/>
    </row>
    <row r="28" spans="1:15" ht="9" customHeight="1">
      <c r="A28" s="145"/>
      <c r="B28" s="146"/>
      <c r="C28" s="146"/>
      <c r="D28" s="90"/>
      <c r="E28" s="18"/>
      <c r="F28" s="3">
        <v>2</v>
      </c>
      <c r="G28" s="72"/>
      <c r="H28" s="90"/>
      <c r="I28" s="72"/>
      <c r="J28" s="72"/>
      <c r="K28" s="72"/>
      <c r="L28" s="72"/>
      <c r="M28" s="72"/>
      <c r="N28" s="75"/>
      <c r="O28" s="22"/>
    </row>
    <row r="29" spans="1:15" ht="9" customHeight="1">
      <c r="A29" s="145"/>
      <c r="B29" s="146"/>
      <c r="C29" s="146"/>
      <c r="D29" s="90"/>
      <c r="E29" s="18">
        <f>E26</f>
        <v>120</v>
      </c>
      <c r="F29" s="3">
        <v>3</v>
      </c>
      <c r="G29" s="72"/>
      <c r="H29" s="90"/>
      <c r="I29" s="72"/>
      <c r="J29" s="72"/>
      <c r="K29" s="72"/>
      <c r="L29" s="72"/>
      <c r="M29" s="72"/>
      <c r="N29" s="75"/>
      <c r="O29" s="22"/>
    </row>
    <row r="30" spans="1:15" ht="9" customHeight="1">
      <c r="A30" s="145"/>
      <c r="B30" s="146"/>
      <c r="C30" s="146"/>
      <c r="D30" s="90"/>
      <c r="E30" s="18"/>
      <c r="F30" s="3">
        <v>4</v>
      </c>
      <c r="G30" s="72"/>
      <c r="H30" s="90"/>
      <c r="I30" s="72"/>
      <c r="J30" s="72"/>
      <c r="K30" s="72"/>
      <c r="L30" s="72"/>
      <c r="M30" s="72"/>
      <c r="N30" s="75"/>
      <c r="O30" s="22"/>
    </row>
    <row r="31" spans="1:15" ht="12.75">
      <c r="A31" s="147" t="s">
        <v>134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22">
        <v>1</v>
      </c>
    </row>
    <row r="32" spans="1:15" ht="21.75" customHeight="1">
      <c r="A32" s="54">
        <v>11</v>
      </c>
      <c r="B32" s="27" t="s">
        <v>193</v>
      </c>
      <c r="C32" s="2" t="s">
        <v>159</v>
      </c>
      <c r="D32" s="18">
        <v>4</v>
      </c>
      <c r="E32" s="18">
        <v>4</v>
      </c>
      <c r="F32" s="3">
        <v>3</v>
      </c>
      <c r="G32" s="19">
        <v>0.0007</v>
      </c>
      <c r="H32" s="18">
        <v>5.15</v>
      </c>
      <c r="I32" s="19"/>
      <c r="J32" s="19"/>
      <c r="K32" s="19"/>
      <c r="L32" s="19">
        <v>0.002</v>
      </c>
      <c r="M32" s="19"/>
      <c r="N32" s="55"/>
      <c r="O32" s="22"/>
    </row>
    <row r="33" spans="1:15" ht="13.5" customHeight="1">
      <c r="A33" s="54">
        <v>12</v>
      </c>
      <c r="B33" s="27" t="s">
        <v>19</v>
      </c>
      <c r="C33" s="2" t="s">
        <v>20</v>
      </c>
      <c r="D33" s="18">
        <v>14341.54</v>
      </c>
      <c r="E33" s="4">
        <v>14341.54</v>
      </c>
      <c r="F33" s="2">
        <v>3</v>
      </c>
      <c r="G33" s="21">
        <v>0.767</v>
      </c>
      <c r="H33" s="4">
        <v>975.61</v>
      </c>
      <c r="I33" s="21"/>
      <c r="J33" s="21"/>
      <c r="K33" s="21"/>
      <c r="L33" s="21">
        <v>1.711</v>
      </c>
      <c r="M33" s="21"/>
      <c r="N33" s="49"/>
      <c r="O33" s="22"/>
    </row>
    <row r="34" spans="1:15" ht="13.5" customHeight="1">
      <c r="A34" s="54">
        <v>13</v>
      </c>
      <c r="B34" s="27" t="s">
        <v>21</v>
      </c>
      <c r="C34" s="2" t="s">
        <v>20</v>
      </c>
      <c r="D34" s="18">
        <v>71709.57</v>
      </c>
      <c r="E34" s="4">
        <v>71709.57</v>
      </c>
      <c r="F34" s="2">
        <v>3</v>
      </c>
      <c r="G34" s="21">
        <v>16.02</v>
      </c>
      <c r="H34" s="4">
        <v>10029.31</v>
      </c>
      <c r="I34" s="21"/>
      <c r="J34" s="21"/>
      <c r="K34" s="21"/>
      <c r="L34" s="21">
        <v>41.403</v>
      </c>
      <c r="M34" s="21"/>
      <c r="N34" s="49"/>
      <c r="O34" s="22"/>
    </row>
    <row r="35" spans="1:15" ht="21.75" customHeight="1">
      <c r="A35" s="54">
        <v>14</v>
      </c>
      <c r="B35" s="27" t="s">
        <v>22</v>
      </c>
      <c r="C35" s="2" t="s">
        <v>23</v>
      </c>
      <c r="D35" s="18">
        <v>3832</v>
      </c>
      <c r="E35" s="18">
        <v>3832</v>
      </c>
      <c r="F35" s="2">
        <v>3</v>
      </c>
      <c r="G35" s="21">
        <f>L35*0.3514</f>
        <v>0.0077307999999999995</v>
      </c>
      <c r="H35" s="4">
        <v>38.4</v>
      </c>
      <c r="I35" s="21"/>
      <c r="J35" s="21"/>
      <c r="K35" s="21"/>
      <c r="L35" s="21">
        <v>0.022</v>
      </c>
      <c r="M35" s="21"/>
      <c r="N35" s="49"/>
      <c r="O35" s="22"/>
    </row>
    <row r="36" spans="1:15" ht="13.5" customHeight="1">
      <c r="A36" s="54">
        <v>15</v>
      </c>
      <c r="B36" s="27" t="s">
        <v>24</v>
      </c>
      <c r="C36" s="2" t="s">
        <v>25</v>
      </c>
      <c r="D36" s="18"/>
      <c r="E36" s="18"/>
      <c r="F36" s="2">
        <v>3</v>
      </c>
      <c r="G36" s="21">
        <v>0.0162</v>
      </c>
      <c r="H36" s="4">
        <v>48.65</v>
      </c>
      <c r="I36" s="21">
        <v>0.007</v>
      </c>
      <c r="J36" s="21"/>
      <c r="K36" s="21"/>
      <c r="L36" s="21"/>
      <c r="M36" s="21"/>
      <c r="N36" s="49"/>
      <c r="O36" s="22"/>
    </row>
    <row r="37" spans="1:15" ht="21.75" customHeight="1">
      <c r="A37" s="54">
        <v>16</v>
      </c>
      <c r="B37" s="27" t="s">
        <v>26</v>
      </c>
      <c r="C37" s="2" t="s">
        <v>23</v>
      </c>
      <c r="D37" s="18">
        <v>25</v>
      </c>
      <c r="E37" s="18">
        <v>25</v>
      </c>
      <c r="F37" s="2">
        <v>3</v>
      </c>
      <c r="G37" s="21">
        <f>I37*1.16</f>
        <v>0.01392</v>
      </c>
      <c r="H37" s="4">
        <v>83.4</v>
      </c>
      <c r="I37" s="21">
        <v>0.012</v>
      </c>
      <c r="J37" s="21"/>
      <c r="K37" s="21"/>
      <c r="L37" s="21"/>
      <c r="M37" s="21"/>
      <c r="N37" s="49"/>
      <c r="O37" s="22"/>
    </row>
    <row r="38" spans="1:15" ht="21.75" customHeight="1">
      <c r="A38" s="54">
        <v>17</v>
      </c>
      <c r="B38" s="27" t="s">
        <v>96</v>
      </c>
      <c r="C38" s="2" t="s">
        <v>160</v>
      </c>
      <c r="D38" s="4">
        <v>30.2</v>
      </c>
      <c r="E38" s="4">
        <v>30.2</v>
      </c>
      <c r="F38" s="2">
        <v>3</v>
      </c>
      <c r="G38" s="21">
        <v>0.005</v>
      </c>
      <c r="H38" s="4">
        <v>11.6</v>
      </c>
      <c r="I38" s="21">
        <v>0.004</v>
      </c>
      <c r="J38" s="21"/>
      <c r="K38" s="21"/>
      <c r="L38" s="21"/>
      <c r="M38" s="21"/>
      <c r="N38" s="49"/>
      <c r="O38" s="22"/>
    </row>
    <row r="39" spans="1:15" ht="13.5" customHeight="1">
      <c r="A39" s="54">
        <v>18</v>
      </c>
      <c r="B39" s="27" t="s">
        <v>194</v>
      </c>
      <c r="C39" s="2" t="s">
        <v>161</v>
      </c>
      <c r="D39" s="4"/>
      <c r="E39" s="4"/>
      <c r="F39" s="2"/>
      <c r="G39" s="21">
        <v>0.1</v>
      </c>
      <c r="H39" s="4">
        <v>136.3</v>
      </c>
      <c r="I39" s="21">
        <v>0.047</v>
      </c>
      <c r="J39" s="21"/>
      <c r="K39" s="21"/>
      <c r="L39" s="21"/>
      <c r="M39" s="21">
        <v>0.32</v>
      </c>
      <c r="N39" s="49"/>
      <c r="O39" s="22"/>
    </row>
    <row r="40" spans="1:15" ht="13.5" customHeight="1">
      <c r="A40" s="54">
        <v>19</v>
      </c>
      <c r="B40" s="27" t="s">
        <v>98</v>
      </c>
      <c r="C40" s="2" t="s">
        <v>161</v>
      </c>
      <c r="D40" s="4">
        <v>13</v>
      </c>
      <c r="E40" s="4">
        <v>13</v>
      </c>
      <c r="F40" s="2">
        <v>3</v>
      </c>
      <c r="G40" s="21">
        <v>0.013</v>
      </c>
      <c r="H40" s="4">
        <v>31.9</v>
      </c>
      <c r="I40" s="21">
        <v>0.011</v>
      </c>
      <c r="J40" s="21"/>
      <c r="K40" s="21"/>
      <c r="L40" s="21"/>
      <c r="M40" s="21"/>
      <c r="N40" s="49"/>
      <c r="O40" s="22"/>
    </row>
    <row r="41" spans="1:15" ht="9.75" customHeight="1">
      <c r="A41" s="140">
        <v>20</v>
      </c>
      <c r="B41" s="138" t="s">
        <v>195</v>
      </c>
      <c r="C41" s="163" t="s">
        <v>161</v>
      </c>
      <c r="D41" s="161">
        <v>100</v>
      </c>
      <c r="E41" s="161">
        <v>100</v>
      </c>
      <c r="F41" s="2">
        <v>2</v>
      </c>
      <c r="G41" s="21"/>
      <c r="H41" s="4"/>
      <c r="I41" s="21"/>
      <c r="J41" s="21"/>
      <c r="K41" s="21"/>
      <c r="L41" s="21"/>
      <c r="M41" s="21"/>
      <c r="N41" s="49"/>
      <c r="O41" s="22"/>
    </row>
    <row r="42" spans="1:15" ht="9.75" customHeight="1">
      <c r="A42" s="141"/>
      <c r="B42" s="139"/>
      <c r="C42" s="164"/>
      <c r="D42" s="162"/>
      <c r="E42" s="162"/>
      <c r="F42" s="8">
        <v>3</v>
      </c>
      <c r="G42" s="21">
        <v>0.002</v>
      </c>
      <c r="H42" s="4">
        <v>15</v>
      </c>
      <c r="I42" s="21">
        <v>0.003</v>
      </c>
      <c r="J42" s="21"/>
      <c r="K42" s="21"/>
      <c r="L42" s="21"/>
      <c r="M42" s="21">
        <v>0.02</v>
      </c>
      <c r="N42" s="49"/>
      <c r="O42" s="22"/>
    </row>
    <row r="43" spans="1:15" ht="9.75" customHeight="1">
      <c r="A43" s="140">
        <v>21</v>
      </c>
      <c r="B43" s="138" t="s">
        <v>99</v>
      </c>
      <c r="C43" s="163" t="s">
        <v>197</v>
      </c>
      <c r="D43" s="150">
        <v>1500</v>
      </c>
      <c r="E43" s="150">
        <v>1500</v>
      </c>
      <c r="F43" s="8">
        <v>1</v>
      </c>
      <c r="G43" s="21"/>
      <c r="H43" s="4"/>
      <c r="I43" s="21"/>
      <c r="J43" s="21"/>
      <c r="K43" s="21"/>
      <c r="L43" s="21"/>
      <c r="M43" s="21"/>
      <c r="N43" s="49"/>
      <c r="O43" s="22"/>
    </row>
    <row r="44" spans="1:15" ht="9.75" customHeight="1">
      <c r="A44" s="141"/>
      <c r="B44" s="139"/>
      <c r="C44" s="164"/>
      <c r="D44" s="151"/>
      <c r="E44" s="151"/>
      <c r="F44" s="3">
        <v>2</v>
      </c>
      <c r="G44" s="19">
        <v>0.07</v>
      </c>
      <c r="H44" s="18">
        <v>194</v>
      </c>
      <c r="I44" s="19">
        <v>0.06</v>
      </c>
      <c r="J44" s="19"/>
      <c r="K44" s="19"/>
      <c r="L44" s="19"/>
      <c r="M44" s="19"/>
      <c r="N44" s="55"/>
      <c r="O44" s="22"/>
    </row>
    <row r="45" spans="1:15" ht="21.75" customHeight="1">
      <c r="A45" s="54">
        <v>22</v>
      </c>
      <c r="B45" s="16" t="s">
        <v>196</v>
      </c>
      <c r="C45" s="13" t="s">
        <v>162</v>
      </c>
      <c r="D45" s="34">
        <v>1500</v>
      </c>
      <c r="E45" s="14">
        <v>1500</v>
      </c>
      <c r="F45" s="13">
        <v>3</v>
      </c>
      <c r="G45" s="43">
        <v>0.1</v>
      </c>
      <c r="H45" s="14">
        <v>0.8</v>
      </c>
      <c r="I45" s="43">
        <v>0.14</v>
      </c>
      <c r="J45" s="43"/>
      <c r="K45" s="43"/>
      <c r="L45" s="43"/>
      <c r="M45" s="43"/>
      <c r="N45" s="44"/>
      <c r="O45" s="22"/>
    </row>
    <row r="46" spans="1:15" ht="9.75" customHeight="1">
      <c r="A46" s="145" t="s">
        <v>198</v>
      </c>
      <c r="B46" s="146"/>
      <c r="C46" s="146"/>
      <c r="D46" s="90">
        <f>SUM(D32:D45)</f>
        <v>93055.31000000001</v>
      </c>
      <c r="E46" s="18">
        <f>E43</f>
        <v>1500</v>
      </c>
      <c r="F46" s="3">
        <v>1</v>
      </c>
      <c r="G46" s="72">
        <f>SUM(G32:G45)</f>
        <v>17.115550800000005</v>
      </c>
      <c r="H46" s="90">
        <f aca="true" t="shared" si="2" ref="H46:N46">SUM(H32:H45)</f>
        <v>11570.119999999997</v>
      </c>
      <c r="I46" s="72">
        <f t="shared" si="2"/>
        <v>0.28400000000000003</v>
      </c>
      <c r="J46" s="72">
        <f t="shared" si="2"/>
        <v>0</v>
      </c>
      <c r="K46" s="72">
        <f t="shared" si="2"/>
        <v>0</v>
      </c>
      <c r="L46" s="72">
        <f t="shared" si="2"/>
        <v>43.138</v>
      </c>
      <c r="M46" s="72">
        <f t="shared" si="2"/>
        <v>0.34</v>
      </c>
      <c r="N46" s="75">
        <f t="shared" si="2"/>
        <v>0</v>
      </c>
      <c r="O46" s="22"/>
    </row>
    <row r="47" spans="1:15" ht="9.75" customHeight="1">
      <c r="A47" s="145"/>
      <c r="B47" s="146"/>
      <c r="C47" s="146"/>
      <c r="D47" s="90"/>
      <c r="E47" s="18">
        <f>E41</f>
        <v>100</v>
      </c>
      <c r="F47" s="3">
        <v>2</v>
      </c>
      <c r="G47" s="72"/>
      <c r="H47" s="90"/>
      <c r="I47" s="72"/>
      <c r="J47" s="72"/>
      <c r="K47" s="72"/>
      <c r="L47" s="72"/>
      <c r="M47" s="72"/>
      <c r="N47" s="75"/>
      <c r="O47" s="22"/>
    </row>
    <row r="48" spans="1:15" ht="9.75" customHeight="1">
      <c r="A48" s="145"/>
      <c r="B48" s="146"/>
      <c r="C48" s="146"/>
      <c r="D48" s="90"/>
      <c r="E48" s="18">
        <f>E32+E33+E34+E35+E37+E38+E40+E45</f>
        <v>91455.31000000001</v>
      </c>
      <c r="F48" s="3">
        <v>3</v>
      </c>
      <c r="G48" s="72"/>
      <c r="H48" s="90"/>
      <c r="I48" s="72"/>
      <c r="J48" s="72"/>
      <c r="K48" s="72"/>
      <c r="L48" s="72"/>
      <c r="M48" s="72"/>
      <c r="N48" s="75"/>
      <c r="O48" s="22"/>
    </row>
    <row r="49" spans="1:15" ht="9.75" customHeight="1">
      <c r="A49" s="145"/>
      <c r="B49" s="146"/>
      <c r="C49" s="146"/>
      <c r="D49" s="90"/>
      <c r="E49" s="18"/>
      <c r="F49" s="3">
        <v>4</v>
      </c>
      <c r="G49" s="72"/>
      <c r="H49" s="90"/>
      <c r="I49" s="72"/>
      <c r="J49" s="72"/>
      <c r="K49" s="72"/>
      <c r="L49" s="72"/>
      <c r="M49" s="72"/>
      <c r="N49" s="75"/>
      <c r="O49" s="22"/>
    </row>
    <row r="50" spans="1:15" ht="13.5" customHeight="1">
      <c r="A50" s="147" t="s">
        <v>135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  <c r="O50" s="22">
        <v>1</v>
      </c>
    </row>
    <row r="51" spans="1:15" ht="43.5" customHeight="1">
      <c r="A51" s="54">
        <v>23</v>
      </c>
      <c r="B51" s="12" t="s">
        <v>120</v>
      </c>
      <c r="C51" s="2" t="s">
        <v>163</v>
      </c>
      <c r="D51" s="4">
        <v>200</v>
      </c>
      <c r="E51" s="4">
        <v>200</v>
      </c>
      <c r="F51" s="2">
        <v>3</v>
      </c>
      <c r="G51" s="21">
        <f>L51*360/1000</f>
        <v>0.02052</v>
      </c>
      <c r="H51" s="4">
        <f>L51*1.4555*1000</f>
        <v>82.96350000000001</v>
      </c>
      <c r="I51" s="21"/>
      <c r="J51" s="21"/>
      <c r="K51" s="21"/>
      <c r="L51" s="21">
        <v>0.057</v>
      </c>
      <c r="M51" s="21"/>
      <c r="N51" s="49"/>
      <c r="O51" s="22"/>
    </row>
    <row r="52" spans="1:15" ht="13.5" customHeight="1">
      <c r="A52" s="54">
        <v>24</v>
      </c>
      <c r="B52" s="12" t="s">
        <v>121</v>
      </c>
      <c r="C52" s="2" t="s">
        <v>161</v>
      </c>
      <c r="D52" s="4">
        <v>2000</v>
      </c>
      <c r="E52" s="4">
        <v>2000</v>
      </c>
      <c r="F52" s="2">
        <v>3</v>
      </c>
      <c r="G52" s="21">
        <f>L52*360/1000</f>
        <v>0.108</v>
      </c>
      <c r="H52" s="4">
        <f>L52*1.4555*1000</f>
        <v>436.65</v>
      </c>
      <c r="I52" s="21"/>
      <c r="J52" s="21"/>
      <c r="K52" s="21"/>
      <c r="L52" s="21">
        <v>0.3</v>
      </c>
      <c r="M52" s="21"/>
      <c r="N52" s="49"/>
      <c r="O52" s="22"/>
    </row>
    <row r="53" spans="1:15" ht="21.75" customHeight="1">
      <c r="A53" s="54">
        <v>25</v>
      </c>
      <c r="B53" s="12" t="s">
        <v>122</v>
      </c>
      <c r="C53" s="2" t="s">
        <v>105</v>
      </c>
      <c r="D53" s="4">
        <v>200</v>
      </c>
      <c r="E53" s="4">
        <v>200</v>
      </c>
      <c r="F53" s="2">
        <v>3</v>
      </c>
      <c r="G53" s="21">
        <f>L53*360/1000</f>
        <v>0.003528</v>
      </c>
      <c r="H53" s="4">
        <f>L53*1.4555*1000</f>
        <v>14.2639</v>
      </c>
      <c r="I53" s="21"/>
      <c r="J53" s="21"/>
      <c r="K53" s="21"/>
      <c r="L53" s="21">
        <v>0.0098</v>
      </c>
      <c r="M53" s="21"/>
      <c r="N53" s="49"/>
      <c r="O53" s="22"/>
    </row>
    <row r="54" spans="1:15" ht="67.5">
      <c r="A54" s="54">
        <v>26</v>
      </c>
      <c r="B54" s="12" t="s">
        <v>123</v>
      </c>
      <c r="C54" s="2" t="s">
        <v>163</v>
      </c>
      <c r="D54" s="4"/>
      <c r="E54" s="4"/>
      <c r="F54" s="2">
        <v>3</v>
      </c>
      <c r="G54" s="21">
        <f>L54*360/1000</f>
        <v>0.021599999999999998</v>
      </c>
      <c r="H54" s="4">
        <f>L54*1.4555*1000</f>
        <v>87.32999999999998</v>
      </c>
      <c r="I54" s="21"/>
      <c r="J54" s="21"/>
      <c r="K54" s="21"/>
      <c r="L54" s="21">
        <v>0.06</v>
      </c>
      <c r="M54" s="21"/>
      <c r="N54" s="49"/>
      <c r="O54" s="22"/>
    </row>
    <row r="55" spans="1:15" ht="13.5" customHeight="1">
      <c r="A55" s="54">
        <v>27</v>
      </c>
      <c r="B55" s="12" t="s">
        <v>201</v>
      </c>
      <c r="C55" s="2" t="s">
        <v>161</v>
      </c>
      <c r="D55" s="4">
        <v>200</v>
      </c>
      <c r="E55" s="4">
        <v>200</v>
      </c>
      <c r="F55" s="2">
        <v>3</v>
      </c>
      <c r="G55" s="21">
        <f>L55*360/1000</f>
        <v>0.028079999999999997</v>
      </c>
      <c r="H55" s="4">
        <f>L55*1.4555*1000</f>
        <v>113.52900000000001</v>
      </c>
      <c r="I55" s="21"/>
      <c r="J55" s="21"/>
      <c r="K55" s="21"/>
      <c r="L55" s="21">
        <v>0.078</v>
      </c>
      <c r="M55" s="21"/>
      <c r="N55" s="49"/>
      <c r="O55" s="22"/>
    </row>
    <row r="56" spans="1:15" ht="21.75" customHeight="1">
      <c r="A56" s="54">
        <v>28</v>
      </c>
      <c r="B56" s="17" t="s">
        <v>275</v>
      </c>
      <c r="C56" s="13" t="s">
        <v>164</v>
      </c>
      <c r="D56" s="14">
        <v>400</v>
      </c>
      <c r="E56" s="14">
        <v>400</v>
      </c>
      <c r="F56" s="13">
        <v>2</v>
      </c>
      <c r="G56" s="43">
        <v>0.0256</v>
      </c>
      <c r="H56" s="14">
        <v>186.6</v>
      </c>
      <c r="I56" s="43"/>
      <c r="J56" s="43"/>
      <c r="K56" s="43"/>
      <c r="L56" s="43">
        <v>0.079</v>
      </c>
      <c r="M56" s="43"/>
      <c r="N56" s="44"/>
      <c r="O56" s="22"/>
    </row>
    <row r="57" spans="1:15" ht="12.75">
      <c r="A57" s="198" t="s">
        <v>3</v>
      </c>
      <c r="B57" s="67" t="s">
        <v>4</v>
      </c>
      <c r="C57" s="67" t="s">
        <v>5</v>
      </c>
      <c r="D57" s="199">
        <v>1</v>
      </c>
      <c r="E57" s="200">
        <v>2</v>
      </c>
      <c r="F57" s="200"/>
      <c r="G57" s="201">
        <v>3</v>
      </c>
      <c r="H57" s="201">
        <v>4</v>
      </c>
      <c r="I57" s="201">
        <v>5</v>
      </c>
      <c r="J57" s="201">
        <v>6</v>
      </c>
      <c r="K57" s="201">
        <v>7</v>
      </c>
      <c r="L57" s="201">
        <v>8</v>
      </c>
      <c r="M57" s="201">
        <v>9</v>
      </c>
      <c r="N57" s="202">
        <v>10</v>
      </c>
      <c r="O57" s="22"/>
    </row>
    <row r="58" spans="1:15" ht="13.5" customHeight="1">
      <c r="A58" s="54">
        <v>29</v>
      </c>
      <c r="B58" s="16" t="s">
        <v>125</v>
      </c>
      <c r="C58" s="13" t="s">
        <v>165</v>
      </c>
      <c r="D58" s="34">
        <v>300</v>
      </c>
      <c r="E58" s="34">
        <v>300</v>
      </c>
      <c r="F58" s="13">
        <v>2</v>
      </c>
      <c r="G58" s="43">
        <v>0.0018</v>
      </c>
      <c r="H58" s="14">
        <v>11.5</v>
      </c>
      <c r="I58" s="43"/>
      <c r="J58" s="43"/>
      <c r="K58" s="43"/>
      <c r="L58" s="43">
        <v>0.005</v>
      </c>
      <c r="M58" s="43"/>
      <c r="N58" s="44"/>
      <c r="O58" s="22"/>
    </row>
    <row r="59" spans="1:15" ht="9.75" customHeight="1">
      <c r="A59" s="145" t="s">
        <v>202</v>
      </c>
      <c r="B59" s="146"/>
      <c r="C59" s="146"/>
      <c r="D59" s="90">
        <f>SUM(D51:D56)+D58</f>
        <v>3300</v>
      </c>
      <c r="E59" s="18"/>
      <c r="F59" s="3">
        <v>1</v>
      </c>
      <c r="G59" s="72">
        <f>SUM(G51:G56)+G58</f>
        <v>0.209128</v>
      </c>
      <c r="H59" s="72">
        <f aca="true" t="shared" si="3" ref="H59:N59">SUM(H51:H56)+H58</f>
        <v>932.8364</v>
      </c>
      <c r="I59" s="72">
        <f t="shared" si="3"/>
        <v>0</v>
      </c>
      <c r="J59" s="72">
        <f t="shared" si="3"/>
        <v>0</v>
      </c>
      <c r="K59" s="72">
        <f t="shared" si="3"/>
        <v>0</v>
      </c>
      <c r="L59" s="72">
        <f t="shared" si="3"/>
        <v>0.5887999999999999</v>
      </c>
      <c r="M59" s="72">
        <f t="shared" si="3"/>
        <v>0</v>
      </c>
      <c r="N59" s="75">
        <f t="shared" si="3"/>
        <v>0</v>
      </c>
      <c r="O59" s="22"/>
    </row>
    <row r="60" spans="1:15" ht="9.75" customHeight="1">
      <c r="A60" s="145"/>
      <c r="B60" s="146"/>
      <c r="C60" s="146"/>
      <c r="D60" s="90"/>
      <c r="E60" s="18">
        <f>E58+E56</f>
        <v>700</v>
      </c>
      <c r="F60" s="3">
        <v>2</v>
      </c>
      <c r="G60" s="72"/>
      <c r="H60" s="72"/>
      <c r="I60" s="72"/>
      <c r="J60" s="72"/>
      <c r="K60" s="72"/>
      <c r="L60" s="72"/>
      <c r="M60" s="72"/>
      <c r="N60" s="75"/>
      <c r="O60" s="22"/>
    </row>
    <row r="61" spans="1:15" ht="9.75" customHeight="1">
      <c r="A61" s="145"/>
      <c r="B61" s="146"/>
      <c r="C61" s="146"/>
      <c r="D61" s="90"/>
      <c r="E61" s="18">
        <f>E51+E52+E53+E54+E55</f>
        <v>2600</v>
      </c>
      <c r="F61" s="3">
        <v>3</v>
      </c>
      <c r="G61" s="72"/>
      <c r="H61" s="72"/>
      <c r="I61" s="72"/>
      <c r="J61" s="72"/>
      <c r="K61" s="72"/>
      <c r="L61" s="72"/>
      <c r="M61" s="72"/>
      <c r="N61" s="75"/>
      <c r="O61" s="22"/>
    </row>
    <row r="62" spans="1:15" ht="9.75" customHeight="1">
      <c r="A62" s="145"/>
      <c r="B62" s="146"/>
      <c r="C62" s="146"/>
      <c r="D62" s="90"/>
      <c r="E62" s="18"/>
      <c r="F62" s="3">
        <v>4</v>
      </c>
      <c r="G62" s="72"/>
      <c r="H62" s="72"/>
      <c r="I62" s="72"/>
      <c r="J62" s="72"/>
      <c r="K62" s="72"/>
      <c r="L62" s="72"/>
      <c r="M62" s="72"/>
      <c r="N62" s="75"/>
      <c r="O62" s="22"/>
    </row>
    <row r="63" spans="1:15" ht="13.5" customHeight="1">
      <c r="A63" s="147" t="s">
        <v>136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  <c r="O63" s="22">
        <v>1</v>
      </c>
    </row>
    <row r="64" spans="1:15" ht="13.5" customHeight="1">
      <c r="A64" s="54">
        <v>30</v>
      </c>
      <c r="B64" s="27" t="s">
        <v>27</v>
      </c>
      <c r="C64" s="2" t="s">
        <v>28</v>
      </c>
      <c r="D64" s="18"/>
      <c r="E64" s="4"/>
      <c r="F64" s="2">
        <v>1</v>
      </c>
      <c r="G64" s="21">
        <v>0.0003</v>
      </c>
      <c r="H64" s="4">
        <f>N64/0.45*1500</f>
        <v>1</v>
      </c>
      <c r="I64" s="21"/>
      <c r="J64" s="21"/>
      <c r="K64" s="21"/>
      <c r="L64" s="21"/>
      <c r="M64" s="21"/>
      <c r="N64" s="49">
        <v>0.0003</v>
      </c>
      <c r="O64" s="22"/>
    </row>
    <row r="65" spans="1:15" ht="13.5" customHeight="1">
      <c r="A65" s="54">
        <v>31</v>
      </c>
      <c r="B65" s="27" t="s">
        <v>27</v>
      </c>
      <c r="C65" s="2" t="s">
        <v>29</v>
      </c>
      <c r="D65" s="18"/>
      <c r="E65" s="4"/>
      <c r="F65" s="2">
        <v>1</v>
      </c>
      <c r="G65" s="21">
        <v>0.0003</v>
      </c>
      <c r="H65" s="4">
        <f>N65/0.45*1500</f>
        <v>1</v>
      </c>
      <c r="I65" s="21"/>
      <c r="J65" s="21"/>
      <c r="K65" s="21"/>
      <c r="L65" s="21"/>
      <c r="M65" s="21"/>
      <c r="N65" s="49">
        <v>0.0003</v>
      </c>
      <c r="O65" s="22"/>
    </row>
    <row r="66" spans="1:15" ht="13.5" customHeight="1">
      <c r="A66" s="54">
        <v>32</v>
      </c>
      <c r="B66" s="27" t="s">
        <v>27</v>
      </c>
      <c r="C66" s="2" t="s">
        <v>30</v>
      </c>
      <c r="D66" s="18"/>
      <c r="E66" s="4"/>
      <c r="F66" s="2">
        <v>1</v>
      </c>
      <c r="G66" s="21">
        <v>0.0001508</v>
      </c>
      <c r="H66" s="4">
        <f>I66*10700</f>
        <v>1.4124</v>
      </c>
      <c r="I66" s="21">
        <v>0.000132</v>
      </c>
      <c r="J66" s="21"/>
      <c r="K66" s="21"/>
      <c r="L66" s="21"/>
      <c r="M66" s="21"/>
      <c r="N66" s="49"/>
      <c r="O66" s="22"/>
    </row>
    <row r="67" spans="1:15" ht="13.5" customHeight="1">
      <c r="A67" s="54">
        <v>33</v>
      </c>
      <c r="B67" s="27" t="s">
        <v>27</v>
      </c>
      <c r="C67" s="2" t="s">
        <v>31</v>
      </c>
      <c r="D67" s="18"/>
      <c r="E67" s="4"/>
      <c r="F67" s="2">
        <v>1</v>
      </c>
      <c r="G67" s="21">
        <v>0.0001</v>
      </c>
      <c r="H67" s="4">
        <f>I67*10700</f>
        <v>1.0058</v>
      </c>
      <c r="I67" s="21">
        <v>9.4E-05</v>
      </c>
      <c r="J67" s="21"/>
      <c r="K67" s="21"/>
      <c r="L67" s="21"/>
      <c r="M67" s="21"/>
      <c r="N67" s="49"/>
      <c r="O67" s="22"/>
    </row>
    <row r="68" spans="1:15" ht="13.5" customHeight="1">
      <c r="A68" s="54">
        <v>34</v>
      </c>
      <c r="B68" s="27" t="s">
        <v>27</v>
      </c>
      <c r="C68" s="2" t="s">
        <v>203</v>
      </c>
      <c r="D68" s="18"/>
      <c r="E68" s="4"/>
      <c r="F68" s="2">
        <v>1</v>
      </c>
      <c r="G68" s="21">
        <v>0.000169</v>
      </c>
      <c r="H68" s="4">
        <f>I68*10700</f>
        <v>1.5622</v>
      </c>
      <c r="I68" s="21">
        <v>0.000146</v>
      </c>
      <c r="J68" s="21"/>
      <c r="K68" s="21"/>
      <c r="L68" s="21"/>
      <c r="M68" s="21"/>
      <c r="N68" s="49"/>
      <c r="O68" s="22"/>
    </row>
    <row r="69" spans="1:15" ht="13.5" customHeight="1">
      <c r="A69" s="54">
        <v>35</v>
      </c>
      <c r="B69" s="27" t="s">
        <v>27</v>
      </c>
      <c r="C69" s="2" t="s">
        <v>32</v>
      </c>
      <c r="D69" s="18"/>
      <c r="E69" s="4"/>
      <c r="F69" s="2">
        <v>1</v>
      </c>
      <c r="G69" s="21">
        <v>0.000314</v>
      </c>
      <c r="H69" s="4">
        <f>N69/0.45*1500</f>
        <v>1.0466666666666666</v>
      </c>
      <c r="I69" s="21"/>
      <c r="J69" s="21"/>
      <c r="K69" s="21"/>
      <c r="L69" s="21"/>
      <c r="M69" s="21"/>
      <c r="N69" s="49">
        <v>0.000314</v>
      </c>
      <c r="O69" s="22"/>
    </row>
    <row r="70" spans="1:15" ht="13.5" customHeight="1">
      <c r="A70" s="54">
        <v>36</v>
      </c>
      <c r="B70" s="27" t="s">
        <v>27</v>
      </c>
      <c r="C70" s="2" t="s">
        <v>33</v>
      </c>
      <c r="D70" s="18"/>
      <c r="E70" s="4"/>
      <c r="F70" s="2">
        <v>1</v>
      </c>
      <c r="G70" s="21">
        <v>0.000226</v>
      </c>
      <c r="H70" s="4">
        <f>N70/0.45*1500</f>
        <v>0.7533333333333332</v>
      </c>
      <c r="I70" s="21"/>
      <c r="J70" s="21"/>
      <c r="K70" s="21"/>
      <c r="L70" s="21"/>
      <c r="M70" s="21"/>
      <c r="N70" s="49">
        <v>0.000226</v>
      </c>
      <c r="O70" s="22"/>
    </row>
    <row r="71" spans="1:15" ht="13.5" customHeight="1">
      <c r="A71" s="54">
        <v>37</v>
      </c>
      <c r="B71" s="27" t="s">
        <v>27</v>
      </c>
      <c r="C71" s="2" t="s">
        <v>34</v>
      </c>
      <c r="D71" s="18"/>
      <c r="E71" s="4"/>
      <c r="F71" s="2">
        <v>1</v>
      </c>
      <c r="G71" s="21">
        <v>0.0003</v>
      </c>
      <c r="H71" s="4">
        <f>N71/0.45*1500</f>
        <v>1</v>
      </c>
      <c r="I71" s="21"/>
      <c r="J71" s="21"/>
      <c r="K71" s="21"/>
      <c r="L71" s="21"/>
      <c r="M71" s="21"/>
      <c r="N71" s="49">
        <v>0.0003</v>
      </c>
      <c r="O71" s="22"/>
    </row>
    <row r="72" spans="1:15" ht="13.5" customHeight="1">
      <c r="A72" s="54">
        <v>38</v>
      </c>
      <c r="B72" s="27" t="s">
        <v>27</v>
      </c>
      <c r="C72" s="2" t="s">
        <v>35</v>
      </c>
      <c r="D72" s="18"/>
      <c r="E72" s="4"/>
      <c r="F72" s="2">
        <v>1</v>
      </c>
      <c r="G72" s="21">
        <v>0.0003</v>
      </c>
      <c r="H72" s="4">
        <f>N72/0.45*1500</f>
        <v>1</v>
      </c>
      <c r="I72" s="21"/>
      <c r="J72" s="21"/>
      <c r="K72" s="21"/>
      <c r="L72" s="21"/>
      <c r="M72" s="21"/>
      <c r="N72" s="49">
        <v>0.0003</v>
      </c>
      <c r="O72" s="22"/>
    </row>
    <row r="73" spans="1:15" ht="13.5" customHeight="1">
      <c r="A73" s="54">
        <v>39</v>
      </c>
      <c r="B73" s="27" t="s">
        <v>27</v>
      </c>
      <c r="C73" s="2" t="s">
        <v>36</v>
      </c>
      <c r="D73" s="18"/>
      <c r="E73" s="4"/>
      <c r="F73" s="2">
        <v>1</v>
      </c>
      <c r="G73" s="21">
        <v>0.0001856</v>
      </c>
      <c r="H73" s="4">
        <f>I73*10700</f>
        <v>1.7548</v>
      </c>
      <c r="I73" s="21">
        <v>0.000164</v>
      </c>
      <c r="J73" s="21"/>
      <c r="K73" s="21"/>
      <c r="L73" s="21"/>
      <c r="M73" s="21"/>
      <c r="N73" s="49"/>
      <c r="O73" s="22"/>
    </row>
    <row r="74" spans="1:15" ht="13.5" customHeight="1">
      <c r="A74" s="54">
        <v>40</v>
      </c>
      <c r="B74" s="27" t="s">
        <v>27</v>
      </c>
      <c r="C74" s="2" t="s">
        <v>260</v>
      </c>
      <c r="D74" s="18"/>
      <c r="E74" s="4"/>
      <c r="F74" s="2">
        <v>1</v>
      </c>
      <c r="G74" s="21">
        <v>0.000343</v>
      </c>
      <c r="H74" s="4">
        <f>M74*125</f>
        <v>0.2525</v>
      </c>
      <c r="I74" s="21"/>
      <c r="J74" s="21"/>
      <c r="K74" s="21"/>
      <c r="L74" s="21"/>
      <c r="M74" s="21">
        <v>0.00202</v>
      </c>
      <c r="N74" s="49"/>
      <c r="O74" s="22"/>
    </row>
    <row r="75" spans="1:15" ht="13.5" customHeight="1">
      <c r="A75" s="54">
        <v>41</v>
      </c>
      <c r="B75" s="27" t="s">
        <v>27</v>
      </c>
      <c r="C75" s="2" t="s">
        <v>37</v>
      </c>
      <c r="D75" s="18"/>
      <c r="E75" s="4"/>
      <c r="F75" s="2">
        <v>1</v>
      </c>
      <c r="G75" s="21">
        <v>0.0001508</v>
      </c>
      <c r="H75" s="4">
        <f>I75*10700</f>
        <v>1.3802999999999999</v>
      </c>
      <c r="I75" s="19">
        <v>0.000129</v>
      </c>
      <c r="J75" s="21"/>
      <c r="K75" s="21"/>
      <c r="L75" s="21"/>
      <c r="M75" s="21"/>
      <c r="N75" s="49"/>
      <c r="O75" s="22"/>
    </row>
    <row r="76" spans="1:15" ht="13.5" customHeight="1">
      <c r="A76" s="54">
        <v>42</v>
      </c>
      <c r="B76" s="27" t="s">
        <v>27</v>
      </c>
      <c r="C76" s="2" t="s">
        <v>204</v>
      </c>
      <c r="D76" s="18"/>
      <c r="E76" s="4"/>
      <c r="F76" s="2">
        <v>1</v>
      </c>
      <c r="G76" s="21">
        <v>0.000157</v>
      </c>
      <c r="H76" s="4">
        <f>I76*10700</f>
        <v>1.4445000000000001</v>
      </c>
      <c r="I76" s="21">
        <v>0.000135</v>
      </c>
      <c r="J76" s="21"/>
      <c r="K76" s="21"/>
      <c r="L76" s="21"/>
      <c r="M76" s="21"/>
      <c r="N76" s="49"/>
      <c r="O76" s="22"/>
    </row>
    <row r="77" spans="1:15" ht="13.5" customHeight="1">
      <c r="A77" s="54">
        <v>43</v>
      </c>
      <c r="B77" s="27" t="s">
        <v>27</v>
      </c>
      <c r="C77" s="2" t="s">
        <v>38</v>
      </c>
      <c r="D77" s="18"/>
      <c r="E77" s="4"/>
      <c r="F77" s="2">
        <v>1</v>
      </c>
      <c r="G77" s="21">
        <v>0.000149</v>
      </c>
      <c r="H77" s="4">
        <f>I77*10700</f>
        <v>1.3802999999999999</v>
      </c>
      <c r="I77" s="21">
        <v>0.000129</v>
      </c>
      <c r="J77" s="21"/>
      <c r="K77" s="21"/>
      <c r="L77" s="21"/>
      <c r="M77" s="21"/>
      <c r="N77" s="49"/>
      <c r="O77" s="22"/>
    </row>
    <row r="78" spans="1:15" ht="13.5" customHeight="1">
      <c r="A78" s="54">
        <v>44</v>
      </c>
      <c r="B78" s="27" t="s">
        <v>27</v>
      </c>
      <c r="C78" s="2" t="s">
        <v>39</v>
      </c>
      <c r="D78" s="18"/>
      <c r="E78" s="4"/>
      <c r="F78" s="2">
        <v>1</v>
      </c>
      <c r="G78" s="21">
        <v>0.0003</v>
      </c>
      <c r="H78" s="4">
        <f>N78/0.45*1500</f>
        <v>1</v>
      </c>
      <c r="I78" s="21"/>
      <c r="J78" s="21"/>
      <c r="K78" s="21"/>
      <c r="L78" s="21"/>
      <c r="M78" s="21"/>
      <c r="N78" s="49">
        <v>0.0003</v>
      </c>
      <c r="O78" s="22"/>
    </row>
    <row r="79" spans="1:15" ht="13.5" customHeight="1">
      <c r="A79" s="54">
        <v>45</v>
      </c>
      <c r="B79" s="27" t="s">
        <v>27</v>
      </c>
      <c r="C79" s="2" t="s">
        <v>40</v>
      </c>
      <c r="D79" s="18"/>
      <c r="E79" s="4"/>
      <c r="F79" s="2">
        <v>1</v>
      </c>
      <c r="G79" s="21">
        <v>0.000211</v>
      </c>
      <c r="H79" s="4">
        <f>I79*10700</f>
        <v>1.9474</v>
      </c>
      <c r="I79" s="21">
        <v>0.000182</v>
      </c>
      <c r="J79" s="21"/>
      <c r="K79" s="21"/>
      <c r="L79" s="21"/>
      <c r="M79" s="21"/>
      <c r="N79" s="49"/>
      <c r="O79" s="22"/>
    </row>
    <row r="80" spans="1:15" ht="13.5" customHeight="1">
      <c r="A80" s="54">
        <v>46</v>
      </c>
      <c r="B80" s="27" t="s">
        <v>27</v>
      </c>
      <c r="C80" s="2" t="s">
        <v>41</v>
      </c>
      <c r="D80" s="18"/>
      <c r="E80" s="4"/>
      <c r="F80" s="2">
        <v>1</v>
      </c>
      <c r="G80" s="21">
        <v>0.000223</v>
      </c>
      <c r="H80" s="4">
        <f>I80*10700</f>
        <v>2.0544000000000002</v>
      </c>
      <c r="I80" s="21">
        <v>0.000192</v>
      </c>
      <c r="J80" s="21"/>
      <c r="K80" s="21"/>
      <c r="L80" s="21"/>
      <c r="M80" s="21"/>
      <c r="N80" s="49"/>
      <c r="O80" s="22"/>
    </row>
    <row r="81" spans="1:15" ht="13.5" customHeight="1">
      <c r="A81" s="54">
        <v>47</v>
      </c>
      <c r="B81" s="27" t="s">
        <v>27</v>
      </c>
      <c r="C81" s="2" t="s">
        <v>42</v>
      </c>
      <c r="D81" s="18"/>
      <c r="E81" s="4"/>
      <c r="F81" s="2">
        <v>1</v>
      </c>
      <c r="G81" s="21">
        <v>0.000428</v>
      </c>
      <c r="H81" s="4">
        <f>M81*1538</f>
        <v>3.869608</v>
      </c>
      <c r="I81" s="21"/>
      <c r="J81" s="21"/>
      <c r="K81" s="21"/>
      <c r="L81" s="21"/>
      <c r="M81" s="21">
        <v>0.002516</v>
      </c>
      <c r="N81" s="49"/>
      <c r="O81" s="22"/>
    </row>
    <row r="82" spans="1:15" ht="13.5" customHeight="1">
      <c r="A82" s="54">
        <v>48</v>
      </c>
      <c r="B82" s="27" t="s">
        <v>27</v>
      </c>
      <c r="C82" s="2" t="s">
        <v>43</v>
      </c>
      <c r="D82" s="18"/>
      <c r="E82" s="4"/>
      <c r="F82" s="2">
        <v>1</v>
      </c>
      <c r="G82" s="21">
        <v>0.0004008</v>
      </c>
      <c r="H82" s="4">
        <f>M82*1538</f>
        <v>3.6912</v>
      </c>
      <c r="I82" s="21"/>
      <c r="J82" s="21"/>
      <c r="K82" s="21"/>
      <c r="L82" s="21"/>
      <c r="M82" s="21">
        <v>0.0024</v>
      </c>
      <c r="N82" s="49"/>
      <c r="O82" s="22"/>
    </row>
    <row r="83" spans="1:15" ht="9.75" customHeight="1">
      <c r="A83" s="145" t="s">
        <v>205</v>
      </c>
      <c r="B83" s="146"/>
      <c r="C83" s="146"/>
      <c r="D83" s="90"/>
      <c r="E83" s="18"/>
      <c r="F83" s="3">
        <v>1</v>
      </c>
      <c r="G83" s="72">
        <f>SUM(G64:G82)</f>
        <v>0.0047079999999999995</v>
      </c>
      <c r="H83" s="90">
        <f aca="true" t="shared" si="4" ref="H83:N83">SUM(H64:H82)</f>
        <v>28.555407999999996</v>
      </c>
      <c r="I83" s="72">
        <f t="shared" si="4"/>
        <v>0.001303</v>
      </c>
      <c r="J83" s="72">
        <f t="shared" si="4"/>
        <v>0</v>
      </c>
      <c r="K83" s="72">
        <f t="shared" si="4"/>
        <v>0</v>
      </c>
      <c r="L83" s="72">
        <f t="shared" si="4"/>
        <v>0</v>
      </c>
      <c r="M83" s="72">
        <f t="shared" si="4"/>
        <v>0.0069359999999999995</v>
      </c>
      <c r="N83" s="75">
        <f t="shared" si="4"/>
        <v>0.0020399999999999997</v>
      </c>
      <c r="O83" s="22"/>
    </row>
    <row r="84" spans="1:15" ht="9.75" customHeight="1">
      <c r="A84" s="145"/>
      <c r="B84" s="146"/>
      <c r="C84" s="146"/>
      <c r="D84" s="90"/>
      <c r="E84" s="18"/>
      <c r="F84" s="3">
        <v>2</v>
      </c>
      <c r="G84" s="72"/>
      <c r="H84" s="90"/>
      <c r="I84" s="72"/>
      <c r="J84" s="72"/>
      <c r="K84" s="72"/>
      <c r="L84" s="72"/>
      <c r="M84" s="72"/>
      <c r="N84" s="75"/>
      <c r="O84" s="22"/>
    </row>
    <row r="85" spans="1:15" ht="9.75" customHeight="1">
      <c r="A85" s="145"/>
      <c r="B85" s="146"/>
      <c r="C85" s="146"/>
      <c r="D85" s="90"/>
      <c r="E85" s="18"/>
      <c r="F85" s="3">
        <v>3</v>
      </c>
      <c r="G85" s="72"/>
      <c r="H85" s="90"/>
      <c r="I85" s="72"/>
      <c r="J85" s="72"/>
      <c r="K85" s="72"/>
      <c r="L85" s="72"/>
      <c r="M85" s="72"/>
      <c r="N85" s="75"/>
      <c r="O85" s="22"/>
    </row>
    <row r="86" spans="1:15" ht="9.75" customHeight="1">
      <c r="A86" s="145"/>
      <c r="B86" s="146"/>
      <c r="C86" s="146"/>
      <c r="D86" s="90"/>
      <c r="E86" s="18"/>
      <c r="F86" s="3">
        <v>4</v>
      </c>
      <c r="G86" s="72"/>
      <c r="H86" s="90"/>
      <c r="I86" s="72"/>
      <c r="J86" s="72"/>
      <c r="K86" s="72"/>
      <c r="L86" s="72"/>
      <c r="M86" s="72"/>
      <c r="N86" s="75"/>
      <c r="O86" s="22"/>
    </row>
    <row r="87" spans="1:15" ht="13.5" customHeight="1">
      <c r="A87" s="147" t="s">
        <v>137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9"/>
      <c r="O87" s="22">
        <v>1</v>
      </c>
    </row>
    <row r="88" spans="1:15" ht="33" customHeight="1">
      <c r="A88" s="57">
        <v>49</v>
      </c>
      <c r="B88" s="27" t="s">
        <v>64</v>
      </c>
      <c r="C88" s="2" t="s">
        <v>206</v>
      </c>
      <c r="D88" s="18">
        <v>500</v>
      </c>
      <c r="E88" s="18">
        <v>500</v>
      </c>
      <c r="F88" s="2">
        <v>2</v>
      </c>
      <c r="G88" s="21">
        <v>0.016</v>
      </c>
      <c r="H88" s="4">
        <v>6.34</v>
      </c>
      <c r="I88" s="21"/>
      <c r="J88" s="21"/>
      <c r="K88" s="21"/>
      <c r="L88" s="21"/>
      <c r="M88" s="21"/>
      <c r="N88" s="49">
        <v>0.016</v>
      </c>
      <c r="O88" s="22"/>
    </row>
    <row r="89" spans="1:15" ht="33" customHeight="1">
      <c r="A89" s="57">
        <v>50</v>
      </c>
      <c r="B89" s="27" t="s">
        <v>65</v>
      </c>
      <c r="C89" s="2" t="s">
        <v>207</v>
      </c>
      <c r="D89" s="18">
        <v>200</v>
      </c>
      <c r="E89" s="18">
        <v>200</v>
      </c>
      <c r="F89" s="2">
        <v>2</v>
      </c>
      <c r="G89" s="21">
        <f>(M89*1000)*0.172/1000</f>
        <v>0.001204</v>
      </c>
      <c r="H89" s="4">
        <v>4.18</v>
      </c>
      <c r="I89" s="21"/>
      <c r="J89" s="21"/>
      <c r="K89" s="21"/>
      <c r="L89" s="21"/>
      <c r="M89" s="21">
        <v>0.007</v>
      </c>
      <c r="N89" s="49"/>
      <c r="O89" s="22"/>
    </row>
    <row r="90" spans="1:15" ht="21.75" customHeight="1">
      <c r="A90" s="57">
        <v>51</v>
      </c>
      <c r="B90" s="27" t="s">
        <v>66</v>
      </c>
      <c r="C90" s="2" t="s">
        <v>142</v>
      </c>
      <c r="D90" s="18">
        <v>946.7</v>
      </c>
      <c r="E90" s="18">
        <v>946.7</v>
      </c>
      <c r="F90" s="2">
        <v>2</v>
      </c>
      <c r="G90" s="21">
        <f>(M90*1000)*0.172/1000</f>
        <v>0.013071999999999999</v>
      </c>
      <c r="H90" s="4">
        <v>7.3</v>
      </c>
      <c r="I90" s="21"/>
      <c r="J90" s="21"/>
      <c r="K90" s="21"/>
      <c r="L90" s="21"/>
      <c r="M90" s="21">
        <v>0.076</v>
      </c>
      <c r="N90" s="49"/>
      <c r="O90" s="22"/>
    </row>
    <row r="91" spans="1:15" ht="33" customHeight="1">
      <c r="A91" s="57">
        <v>52</v>
      </c>
      <c r="B91" s="27" t="s">
        <v>67</v>
      </c>
      <c r="C91" s="2" t="s">
        <v>143</v>
      </c>
      <c r="D91" s="18">
        <v>500</v>
      </c>
      <c r="E91" s="18">
        <v>500</v>
      </c>
      <c r="F91" s="2">
        <v>2</v>
      </c>
      <c r="G91" s="21">
        <v>0.016</v>
      </c>
      <c r="H91" s="4">
        <v>4.6</v>
      </c>
      <c r="I91" s="21"/>
      <c r="J91" s="21"/>
      <c r="K91" s="21"/>
      <c r="L91" s="21"/>
      <c r="M91" s="21"/>
      <c r="N91" s="49">
        <v>0.016</v>
      </c>
      <c r="O91" s="22"/>
    </row>
    <row r="92" spans="1:15" ht="33" customHeight="1">
      <c r="A92" s="57">
        <v>53</v>
      </c>
      <c r="B92" s="27" t="s">
        <v>68</v>
      </c>
      <c r="C92" s="2" t="s">
        <v>144</v>
      </c>
      <c r="D92" s="18">
        <v>350</v>
      </c>
      <c r="E92" s="18">
        <v>350</v>
      </c>
      <c r="F92" s="2">
        <v>2</v>
      </c>
      <c r="G92" s="21">
        <f>(M92*1000)*0.172/1000</f>
        <v>0.004987999999999999</v>
      </c>
      <c r="H92" s="4">
        <v>1.2</v>
      </c>
      <c r="I92" s="21"/>
      <c r="J92" s="21"/>
      <c r="K92" s="21"/>
      <c r="L92" s="21"/>
      <c r="M92" s="21">
        <v>0.029</v>
      </c>
      <c r="N92" s="49"/>
      <c r="O92" s="22"/>
    </row>
    <row r="93" spans="1:15" ht="43.5" customHeight="1">
      <c r="A93" s="57">
        <v>54</v>
      </c>
      <c r="B93" s="27" t="s">
        <v>208</v>
      </c>
      <c r="C93" s="2" t="s">
        <v>265</v>
      </c>
      <c r="D93" s="18">
        <v>500</v>
      </c>
      <c r="E93" s="18">
        <v>500</v>
      </c>
      <c r="F93" s="2">
        <v>2</v>
      </c>
      <c r="G93" s="21">
        <f>(I93*1000000)*1.16/1000</f>
        <v>1.16</v>
      </c>
      <c r="H93" s="4">
        <v>2.1</v>
      </c>
      <c r="I93" s="21">
        <v>0.001</v>
      </c>
      <c r="J93" s="21"/>
      <c r="K93" s="21"/>
      <c r="L93" s="21"/>
      <c r="M93" s="21"/>
      <c r="N93" s="49"/>
      <c r="O93" s="22"/>
    </row>
    <row r="94" spans="1:15" ht="43.5" customHeight="1">
      <c r="A94" s="57">
        <v>55</v>
      </c>
      <c r="B94" s="27" t="s">
        <v>209</v>
      </c>
      <c r="C94" s="2" t="s">
        <v>176</v>
      </c>
      <c r="D94" s="18">
        <v>65.8</v>
      </c>
      <c r="E94" s="18">
        <v>65.8</v>
      </c>
      <c r="F94" s="2">
        <v>2</v>
      </c>
      <c r="G94" s="21">
        <f>(I94*1000000)*1.16/1000</f>
        <v>1.624</v>
      </c>
      <c r="H94" s="4">
        <v>6.4</v>
      </c>
      <c r="I94" s="21">
        <v>0.0014</v>
      </c>
      <c r="J94" s="21"/>
      <c r="K94" s="21"/>
      <c r="L94" s="21"/>
      <c r="M94" s="21"/>
      <c r="N94" s="49"/>
      <c r="O94" s="22"/>
    </row>
    <row r="95" spans="1:15" ht="21.75" customHeight="1">
      <c r="A95" s="57">
        <v>56</v>
      </c>
      <c r="B95" s="27" t="s">
        <v>69</v>
      </c>
      <c r="C95" s="2" t="s">
        <v>70</v>
      </c>
      <c r="D95" s="18">
        <v>400</v>
      </c>
      <c r="E95" s="18">
        <v>400</v>
      </c>
      <c r="F95" s="2">
        <v>2</v>
      </c>
      <c r="G95" s="21">
        <f>(M95*1000)*0.172/1000</f>
        <v>0.005848</v>
      </c>
      <c r="H95" s="4">
        <v>9.4</v>
      </c>
      <c r="I95" s="21"/>
      <c r="J95" s="21"/>
      <c r="K95" s="21"/>
      <c r="L95" s="21"/>
      <c r="M95" s="21">
        <v>0.034</v>
      </c>
      <c r="N95" s="49"/>
      <c r="O95" s="22"/>
    </row>
    <row r="96" spans="1:15" ht="21.75" customHeight="1">
      <c r="A96" s="57">
        <v>57</v>
      </c>
      <c r="B96" s="27" t="s">
        <v>71</v>
      </c>
      <c r="C96" s="2" t="s">
        <v>72</v>
      </c>
      <c r="D96" s="18">
        <v>85.3</v>
      </c>
      <c r="E96" s="18">
        <v>85.3</v>
      </c>
      <c r="F96" s="2">
        <v>2</v>
      </c>
      <c r="G96" s="21">
        <v>0.017</v>
      </c>
      <c r="H96" s="4">
        <v>6</v>
      </c>
      <c r="I96" s="21"/>
      <c r="J96" s="21"/>
      <c r="K96" s="21"/>
      <c r="L96" s="21"/>
      <c r="M96" s="21"/>
      <c r="N96" s="49">
        <v>0.017</v>
      </c>
      <c r="O96" s="22"/>
    </row>
    <row r="97" spans="1:15" ht="21.75" customHeight="1">
      <c r="A97" s="57">
        <v>58</v>
      </c>
      <c r="B97" s="27" t="s">
        <v>210</v>
      </c>
      <c r="C97" s="2" t="s">
        <v>212</v>
      </c>
      <c r="D97" s="18">
        <v>1200</v>
      </c>
      <c r="E97" s="18">
        <v>1200</v>
      </c>
      <c r="F97" s="2">
        <v>3</v>
      </c>
      <c r="G97" s="21">
        <v>0.014</v>
      </c>
      <c r="H97" s="4">
        <v>140</v>
      </c>
      <c r="I97" s="21"/>
      <c r="J97" s="21"/>
      <c r="K97" s="21"/>
      <c r="L97" s="21"/>
      <c r="M97" s="21">
        <v>0.07</v>
      </c>
      <c r="N97" s="49"/>
      <c r="O97" s="22"/>
    </row>
    <row r="98" spans="1:15" ht="15" customHeight="1">
      <c r="A98" s="57">
        <v>59</v>
      </c>
      <c r="B98" s="27" t="s">
        <v>211</v>
      </c>
      <c r="C98" s="2" t="s">
        <v>161</v>
      </c>
      <c r="D98" s="18">
        <v>70</v>
      </c>
      <c r="E98" s="18">
        <v>70</v>
      </c>
      <c r="F98" s="2">
        <v>3</v>
      </c>
      <c r="G98" s="21">
        <v>0.024</v>
      </c>
      <c r="H98" s="4">
        <v>36</v>
      </c>
      <c r="I98" s="21"/>
      <c r="J98" s="21"/>
      <c r="K98" s="21"/>
      <c r="L98" s="21"/>
      <c r="M98" s="21">
        <v>0.0185</v>
      </c>
      <c r="N98" s="49"/>
      <c r="O98" s="22"/>
    </row>
    <row r="99" spans="1:15" ht="45.75" customHeight="1">
      <c r="A99" s="57">
        <v>60</v>
      </c>
      <c r="B99" s="27" t="s">
        <v>129</v>
      </c>
      <c r="C99" s="2" t="s">
        <v>213</v>
      </c>
      <c r="D99" s="18"/>
      <c r="E99" s="4"/>
      <c r="F99" s="2">
        <v>3</v>
      </c>
      <c r="G99" s="21">
        <v>0.012</v>
      </c>
      <c r="H99" s="4">
        <v>95</v>
      </c>
      <c r="I99" s="21">
        <v>0.05</v>
      </c>
      <c r="J99" s="21"/>
      <c r="K99" s="21"/>
      <c r="L99" s="21"/>
      <c r="M99" s="21">
        <v>0.05</v>
      </c>
      <c r="N99" s="49"/>
      <c r="O99" s="22"/>
    </row>
    <row r="100" spans="1:15" ht="9.75" customHeight="1">
      <c r="A100" s="145" t="s">
        <v>214</v>
      </c>
      <c r="B100" s="146"/>
      <c r="C100" s="146"/>
      <c r="D100" s="90">
        <f>SUM(D88:D99)</f>
        <v>4817.8</v>
      </c>
      <c r="E100" s="18"/>
      <c r="F100" s="3">
        <v>1</v>
      </c>
      <c r="G100" s="72">
        <f>SUM(G88:G99)</f>
        <v>2.9081119999999996</v>
      </c>
      <c r="H100" s="72">
        <f aca="true" t="shared" si="5" ref="H100:N100">SUM(H88:H99)</f>
        <v>318.52</v>
      </c>
      <c r="I100" s="72">
        <f t="shared" si="5"/>
        <v>0.0524</v>
      </c>
      <c r="J100" s="72">
        <f t="shared" si="5"/>
        <v>0</v>
      </c>
      <c r="K100" s="72">
        <f t="shared" si="5"/>
        <v>0</v>
      </c>
      <c r="L100" s="72">
        <f t="shared" si="5"/>
        <v>0</v>
      </c>
      <c r="M100" s="72">
        <f t="shared" si="5"/>
        <v>0.28450000000000003</v>
      </c>
      <c r="N100" s="75">
        <f t="shared" si="5"/>
        <v>0.049</v>
      </c>
      <c r="O100" s="22"/>
    </row>
    <row r="101" spans="1:15" ht="9.75" customHeight="1">
      <c r="A101" s="145"/>
      <c r="B101" s="146"/>
      <c r="C101" s="146"/>
      <c r="D101" s="90"/>
      <c r="E101" s="18">
        <f>E88+E89+E90+E91+E92+E93+E94+E95+E96</f>
        <v>3547.8</v>
      </c>
      <c r="F101" s="3">
        <v>2</v>
      </c>
      <c r="G101" s="72"/>
      <c r="H101" s="72"/>
      <c r="I101" s="72"/>
      <c r="J101" s="72"/>
      <c r="K101" s="72"/>
      <c r="L101" s="72"/>
      <c r="M101" s="72"/>
      <c r="N101" s="75"/>
      <c r="O101" s="22"/>
    </row>
    <row r="102" spans="1:15" ht="9.75" customHeight="1">
      <c r="A102" s="145"/>
      <c r="B102" s="146"/>
      <c r="C102" s="146"/>
      <c r="D102" s="90"/>
      <c r="E102" s="18">
        <f>E97+E98</f>
        <v>1270</v>
      </c>
      <c r="F102" s="3">
        <v>3</v>
      </c>
      <c r="G102" s="72"/>
      <c r="H102" s="72"/>
      <c r="I102" s="72"/>
      <c r="J102" s="72"/>
      <c r="K102" s="72"/>
      <c r="L102" s="72"/>
      <c r="M102" s="72"/>
      <c r="N102" s="75"/>
      <c r="O102" s="22"/>
    </row>
    <row r="103" spans="1:15" ht="9.75" customHeight="1">
      <c r="A103" s="145"/>
      <c r="B103" s="146"/>
      <c r="C103" s="146"/>
      <c r="D103" s="90"/>
      <c r="E103" s="18"/>
      <c r="F103" s="3">
        <v>4</v>
      </c>
      <c r="G103" s="72"/>
      <c r="H103" s="72"/>
      <c r="I103" s="72"/>
      <c r="J103" s="72"/>
      <c r="K103" s="72"/>
      <c r="L103" s="72"/>
      <c r="M103" s="72"/>
      <c r="N103" s="75"/>
      <c r="O103" s="22"/>
    </row>
    <row r="104" spans="1:15" ht="13.5" customHeight="1">
      <c r="A104" s="147" t="s">
        <v>138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9"/>
      <c r="O104" s="22">
        <v>1</v>
      </c>
    </row>
    <row r="105" spans="1:15" ht="13.5" customHeight="1">
      <c r="A105" s="198" t="s">
        <v>3</v>
      </c>
      <c r="B105" s="67" t="s">
        <v>4</v>
      </c>
      <c r="C105" s="67" t="s">
        <v>5</v>
      </c>
      <c r="D105" s="199">
        <v>1</v>
      </c>
      <c r="E105" s="200">
        <v>2</v>
      </c>
      <c r="F105" s="200"/>
      <c r="G105" s="201">
        <v>3</v>
      </c>
      <c r="H105" s="201">
        <v>4</v>
      </c>
      <c r="I105" s="201">
        <v>5</v>
      </c>
      <c r="J105" s="201">
        <v>6</v>
      </c>
      <c r="K105" s="201">
        <v>7</v>
      </c>
      <c r="L105" s="201">
        <v>8</v>
      </c>
      <c r="M105" s="201">
        <v>9</v>
      </c>
      <c r="N105" s="202">
        <v>10</v>
      </c>
      <c r="O105" s="22"/>
    </row>
    <row r="106" spans="1:15" ht="22.5">
      <c r="A106" s="57">
        <v>61</v>
      </c>
      <c r="B106" s="27" t="s">
        <v>44</v>
      </c>
      <c r="C106" s="2" t="s">
        <v>166</v>
      </c>
      <c r="D106" s="18">
        <v>150</v>
      </c>
      <c r="E106" s="18">
        <v>150</v>
      </c>
      <c r="F106" s="2">
        <v>1</v>
      </c>
      <c r="G106" s="21">
        <v>0.0023166</v>
      </c>
      <c r="H106" s="4">
        <v>16.55</v>
      </c>
      <c r="I106" s="21"/>
      <c r="J106" s="21"/>
      <c r="K106" s="21"/>
      <c r="L106" s="21">
        <v>0.0066</v>
      </c>
      <c r="M106" s="21"/>
      <c r="N106" s="49"/>
      <c r="O106" s="22"/>
    </row>
    <row r="107" spans="1:15" ht="22.5">
      <c r="A107" s="57">
        <v>62</v>
      </c>
      <c r="B107" s="27" t="s">
        <v>45</v>
      </c>
      <c r="C107" s="2" t="s">
        <v>166</v>
      </c>
      <c r="D107" s="18">
        <v>900</v>
      </c>
      <c r="E107" s="18">
        <v>900</v>
      </c>
      <c r="F107" s="2">
        <v>1</v>
      </c>
      <c r="G107" s="21"/>
      <c r="H107" s="4"/>
      <c r="I107" s="21"/>
      <c r="J107" s="21"/>
      <c r="K107" s="21"/>
      <c r="L107" s="21"/>
      <c r="M107" s="21"/>
      <c r="N107" s="49"/>
      <c r="O107" s="22"/>
    </row>
    <row r="108" spans="1:15" ht="33.75">
      <c r="A108" s="57">
        <v>63</v>
      </c>
      <c r="B108" s="27" t="s">
        <v>46</v>
      </c>
      <c r="C108" s="2" t="s">
        <v>215</v>
      </c>
      <c r="D108" s="18">
        <v>150</v>
      </c>
      <c r="E108" s="18">
        <v>150</v>
      </c>
      <c r="F108" s="2">
        <v>1</v>
      </c>
      <c r="G108" s="21"/>
      <c r="H108" s="4"/>
      <c r="I108" s="21"/>
      <c r="J108" s="21"/>
      <c r="K108" s="21"/>
      <c r="L108" s="21"/>
      <c r="M108" s="21"/>
      <c r="N108" s="49"/>
      <c r="O108" s="22"/>
    </row>
    <row r="109" spans="1:15" ht="22.5">
      <c r="A109" s="57">
        <v>64</v>
      </c>
      <c r="B109" s="27" t="s">
        <v>47</v>
      </c>
      <c r="C109" s="2" t="s">
        <v>167</v>
      </c>
      <c r="D109" s="18">
        <v>340</v>
      </c>
      <c r="E109" s="18">
        <v>340</v>
      </c>
      <c r="F109" s="2">
        <v>1</v>
      </c>
      <c r="G109" s="21"/>
      <c r="H109" s="4"/>
      <c r="I109" s="21"/>
      <c r="J109" s="21"/>
      <c r="K109" s="21"/>
      <c r="L109" s="21"/>
      <c r="M109" s="21"/>
      <c r="N109" s="49"/>
      <c r="O109" s="22"/>
    </row>
    <row r="110" spans="1:15" ht="9.75" customHeight="1">
      <c r="A110" s="145" t="s">
        <v>216</v>
      </c>
      <c r="B110" s="146"/>
      <c r="C110" s="146"/>
      <c r="D110" s="90">
        <f>SUM(D106:D109)</f>
        <v>1540</v>
      </c>
      <c r="E110" s="18">
        <f>E106+E107+E108+E109</f>
        <v>1540</v>
      </c>
      <c r="F110" s="3">
        <v>1</v>
      </c>
      <c r="G110" s="72">
        <f>SUM(G106:G109)</f>
        <v>0.0023166</v>
      </c>
      <c r="H110" s="72">
        <f aca="true" t="shared" si="6" ref="H110:N110">SUM(H106:H109)</f>
        <v>16.55</v>
      </c>
      <c r="I110" s="72">
        <f t="shared" si="6"/>
        <v>0</v>
      </c>
      <c r="J110" s="72">
        <f t="shared" si="6"/>
        <v>0</v>
      </c>
      <c r="K110" s="72">
        <f t="shared" si="6"/>
        <v>0</v>
      </c>
      <c r="L110" s="72">
        <f t="shared" si="6"/>
        <v>0.0066</v>
      </c>
      <c r="M110" s="72">
        <f t="shared" si="6"/>
        <v>0</v>
      </c>
      <c r="N110" s="75">
        <f t="shared" si="6"/>
        <v>0</v>
      </c>
      <c r="O110" s="22"/>
    </row>
    <row r="111" spans="1:15" ht="9.75" customHeight="1">
      <c r="A111" s="145"/>
      <c r="B111" s="146"/>
      <c r="C111" s="146"/>
      <c r="D111" s="90"/>
      <c r="E111" s="18"/>
      <c r="F111" s="3">
        <v>2</v>
      </c>
      <c r="G111" s="72"/>
      <c r="H111" s="72"/>
      <c r="I111" s="72"/>
      <c r="J111" s="72"/>
      <c r="K111" s="72"/>
      <c r="L111" s="72"/>
      <c r="M111" s="72"/>
      <c r="N111" s="75"/>
      <c r="O111" s="22"/>
    </row>
    <row r="112" spans="1:15" ht="9.75" customHeight="1">
      <c r="A112" s="145"/>
      <c r="B112" s="146"/>
      <c r="C112" s="146"/>
      <c r="D112" s="90"/>
      <c r="E112" s="18"/>
      <c r="F112" s="3">
        <v>3</v>
      </c>
      <c r="G112" s="72"/>
      <c r="H112" s="72"/>
      <c r="I112" s="72"/>
      <c r="J112" s="72"/>
      <c r="K112" s="72"/>
      <c r="L112" s="72"/>
      <c r="M112" s="72"/>
      <c r="N112" s="75"/>
      <c r="O112" s="22"/>
    </row>
    <row r="113" spans="1:15" ht="9.75" customHeight="1">
      <c r="A113" s="145"/>
      <c r="B113" s="146"/>
      <c r="C113" s="146"/>
      <c r="D113" s="90"/>
      <c r="E113" s="18"/>
      <c r="F113" s="3">
        <v>4</v>
      </c>
      <c r="G113" s="72"/>
      <c r="H113" s="72"/>
      <c r="I113" s="72"/>
      <c r="J113" s="72"/>
      <c r="K113" s="72"/>
      <c r="L113" s="72"/>
      <c r="M113" s="72"/>
      <c r="N113" s="75"/>
      <c r="O113" s="22"/>
    </row>
    <row r="114" spans="1:15" ht="13.5" customHeight="1">
      <c r="A114" s="147" t="s">
        <v>139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9"/>
      <c r="O114" s="22">
        <v>1</v>
      </c>
    </row>
    <row r="115" spans="1:15" ht="33" customHeight="1">
      <c r="A115" s="57">
        <v>65</v>
      </c>
      <c r="B115" s="27" t="s">
        <v>49</v>
      </c>
      <c r="C115" s="2" t="s">
        <v>145</v>
      </c>
      <c r="D115" s="4">
        <v>75</v>
      </c>
      <c r="E115" s="4">
        <v>75</v>
      </c>
      <c r="F115" s="2">
        <v>2</v>
      </c>
      <c r="G115" s="21">
        <v>0.0009</v>
      </c>
      <c r="H115" s="4">
        <v>7.6</v>
      </c>
      <c r="I115" s="21"/>
      <c r="J115" s="21"/>
      <c r="K115" s="21"/>
      <c r="L115" s="21"/>
      <c r="M115" s="21">
        <v>0.005</v>
      </c>
      <c r="N115" s="49"/>
      <c r="O115" s="22"/>
    </row>
    <row r="116" spans="1:15" ht="33" customHeight="1">
      <c r="A116" s="57">
        <v>66</v>
      </c>
      <c r="B116" s="27" t="s">
        <v>50</v>
      </c>
      <c r="C116" s="2" t="s">
        <v>146</v>
      </c>
      <c r="D116" s="4">
        <v>990</v>
      </c>
      <c r="E116" s="4">
        <v>990</v>
      </c>
      <c r="F116" s="2">
        <v>2</v>
      </c>
      <c r="G116" s="21">
        <v>0.0018</v>
      </c>
      <c r="H116" s="4">
        <v>15.1</v>
      </c>
      <c r="I116" s="21"/>
      <c r="J116" s="21"/>
      <c r="K116" s="21"/>
      <c r="L116" s="21"/>
      <c r="M116" s="21">
        <v>0.01</v>
      </c>
      <c r="N116" s="49"/>
      <c r="O116" s="22"/>
    </row>
    <row r="117" spans="1:15" ht="33" customHeight="1">
      <c r="A117" s="57">
        <v>67</v>
      </c>
      <c r="B117" s="27" t="s">
        <v>50</v>
      </c>
      <c r="C117" s="2" t="s">
        <v>147</v>
      </c>
      <c r="D117" s="4">
        <v>35</v>
      </c>
      <c r="E117" s="4">
        <v>35</v>
      </c>
      <c r="F117" s="2">
        <v>2</v>
      </c>
      <c r="G117" s="21">
        <v>0.00572</v>
      </c>
      <c r="H117" s="4">
        <v>6.2</v>
      </c>
      <c r="I117" s="21"/>
      <c r="J117" s="21"/>
      <c r="K117" s="21"/>
      <c r="L117" s="21"/>
      <c r="M117" s="21">
        <v>0.04</v>
      </c>
      <c r="N117" s="49"/>
      <c r="O117" s="22"/>
    </row>
    <row r="118" spans="1:15" ht="21.75" customHeight="1">
      <c r="A118" s="57">
        <v>68</v>
      </c>
      <c r="B118" s="27" t="s">
        <v>50</v>
      </c>
      <c r="C118" s="2" t="s">
        <v>148</v>
      </c>
      <c r="D118" s="4">
        <v>78</v>
      </c>
      <c r="E118" s="4">
        <v>78</v>
      </c>
      <c r="F118" s="2">
        <v>2</v>
      </c>
      <c r="G118" s="21">
        <v>0.00072</v>
      </c>
      <c r="H118" s="4">
        <v>6.1</v>
      </c>
      <c r="I118" s="21"/>
      <c r="J118" s="21"/>
      <c r="K118" s="21"/>
      <c r="L118" s="21"/>
      <c r="M118" s="21">
        <v>0.004</v>
      </c>
      <c r="N118" s="49"/>
      <c r="O118" s="22"/>
    </row>
    <row r="119" spans="1:15" ht="33" customHeight="1">
      <c r="A119" s="57">
        <v>69</v>
      </c>
      <c r="B119" s="27" t="s">
        <v>51</v>
      </c>
      <c r="C119" s="2" t="s">
        <v>149</v>
      </c>
      <c r="D119" s="4">
        <v>1.3</v>
      </c>
      <c r="E119" s="4">
        <v>1.3</v>
      </c>
      <c r="F119" s="2">
        <v>3</v>
      </c>
      <c r="G119" s="21">
        <v>0.00036</v>
      </c>
      <c r="H119" s="4">
        <v>2.5</v>
      </c>
      <c r="I119" s="21"/>
      <c r="J119" s="21"/>
      <c r="K119" s="21"/>
      <c r="L119" s="21">
        <v>0.001</v>
      </c>
      <c r="M119" s="21"/>
      <c r="N119" s="49"/>
      <c r="O119" s="22"/>
    </row>
    <row r="120" spans="1:15" ht="21.75" customHeight="1">
      <c r="A120" s="57">
        <v>70</v>
      </c>
      <c r="B120" s="27" t="s">
        <v>51</v>
      </c>
      <c r="C120" s="2" t="s">
        <v>150</v>
      </c>
      <c r="D120" s="4">
        <v>2.5</v>
      </c>
      <c r="E120" s="4">
        <v>2.5</v>
      </c>
      <c r="F120" s="2">
        <v>3</v>
      </c>
      <c r="G120" s="21">
        <v>0.0018</v>
      </c>
      <c r="H120" s="4">
        <v>12.3</v>
      </c>
      <c r="I120" s="21"/>
      <c r="J120" s="21"/>
      <c r="K120" s="21"/>
      <c r="L120" s="21">
        <v>0.005</v>
      </c>
      <c r="M120" s="21"/>
      <c r="N120" s="49"/>
      <c r="O120" s="22"/>
    </row>
    <row r="121" spans="1:15" ht="21.75" customHeight="1">
      <c r="A121" s="57">
        <v>71</v>
      </c>
      <c r="B121" s="27" t="s">
        <v>51</v>
      </c>
      <c r="C121" s="2" t="s">
        <v>148</v>
      </c>
      <c r="D121" s="4">
        <v>2</v>
      </c>
      <c r="E121" s="4">
        <v>2</v>
      </c>
      <c r="F121" s="2">
        <v>3</v>
      </c>
      <c r="G121" s="21">
        <v>0.0036</v>
      </c>
      <c r="H121" s="4">
        <v>2.5</v>
      </c>
      <c r="I121" s="21"/>
      <c r="J121" s="21"/>
      <c r="K121" s="21"/>
      <c r="L121" s="21">
        <v>0.001</v>
      </c>
      <c r="M121" s="21"/>
      <c r="N121" s="49"/>
      <c r="O121" s="22"/>
    </row>
    <row r="122" spans="1:15" ht="33.75">
      <c r="A122" s="57">
        <v>72</v>
      </c>
      <c r="B122" s="27" t="s">
        <v>52</v>
      </c>
      <c r="C122" s="2" t="s">
        <v>217</v>
      </c>
      <c r="D122" s="4">
        <v>120</v>
      </c>
      <c r="E122" s="4">
        <v>120</v>
      </c>
      <c r="F122" s="2">
        <v>2</v>
      </c>
      <c r="G122" s="21">
        <v>0.0018</v>
      </c>
      <c r="H122" s="4">
        <v>12.5</v>
      </c>
      <c r="I122" s="21"/>
      <c r="J122" s="21"/>
      <c r="K122" s="21"/>
      <c r="L122" s="21">
        <v>0.005</v>
      </c>
      <c r="M122" s="21"/>
      <c r="N122" s="49"/>
      <c r="O122" s="22"/>
    </row>
    <row r="123" spans="1:15" ht="13.5" customHeight="1">
      <c r="A123" s="57">
        <v>73</v>
      </c>
      <c r="B123" s="27" t="s">
        <v>53</v>
      </c>
      <c r="C123" s="2" t="s">
        <v>151</v>
      </c>
      <c r="D123" s="4">
        <v>200</v>
      </c>
      <c r="E123" s="4">
        <v>200</v>
      </c>
      <c r="F123" s="2">
        <v>2</v>
      </c>
      <c r="G123" s="21">
        <v>0.0016</v>
      </c>
      <c r="H123" s="4">
        <v>4</v>
      </c>
      <c r="I123" s="21"/>
      <c r="J123" s="21"/>
      <c r="K123" s="21"/>
      <c r="L123" s="21"/>
      <c r="M123" s="21"/>
      <c r="N123" s="49">
        <v>0.0016</v>
      </c>
      <c r="O123" s="22"/>
    </row>
    <row r="124" spans="1:15" ht="21.75" customHeight="1">
      <c r="A124" s="57">
        <v>74</v>
      </c>
      <c r="B124" s="27" t="s">
        <v>54</v>
      </c>
      <c r="C124" s="2" t="s">
        <v>148</v>
      </c>
      <c r="D124" s="4">
        <v>36</v>
      </c>
      <c r="E124" s="4">
        <v>36</v>
      </c>
      <c r="F124" s="2">
        <v>2</v>
      </c>
      <c r="G124" s="21">
        <v>0.00072</v>
      </c>
      <c r="H124" s="4">
        <v>6.1</v>
      </c>
      <c r="I124" s="21"/>
      <c r="J124" s="21"/>
      <c r="K124" s="21"/>
      <c r="L124" s="21"/>
      <c r="M124" s="21">
        <v>0.004</v>
      </c>
      <c r="N124" s="49"/>
      <c r="O124" s="22"/>
    </row>
    <row r="125" spans="1:15" ht="33" customHeight="1">
      <c r="A125" s="57">
        <v>75</v>
      </c>
      <c r="B125" s="27" t="s">
        <v>54</v>
      </c>
      <c r="C125" s="2" t="s">
        <v>218</v>
      </c>
      <c r="D125" s="4">
        <v>10</v>
      </c>
      <c r="E125" s="4">
        <v>10</v>
      </c>
      <c r="F125" s="2">
        <v>2</v>
      </c>
      <c r="G125" s="21">
        <v>0.00036</v>
      </c>
      <c r="H125" s="4">
        <v>3</v>
      </c>
      <c r="I125" s="21"/>
      <c r="J125" s="21"/>
      <c r="K125" s="21"/>
      <c r="L125" s="21"/>
      <c r="M125" s="21">
        <v>0.002</v>
      </c>
      <c r="N125" s="49"/>
      <c r="O125" s="22"/>
    </row>
    <row r="126" spans="1:15" ht="21.75" customHeight="1">
      <c r="A126" s="57">
        <v>76</v>
      </c>
      <c r="B126" s="27" t="s">
        <v>54</v>
      </c>
      <c r="C126" s="2" t="s">
        <v>152</v>
      </c>
      <c r="D126" s="4">
        <v>50.5</v>
      </c>
      <c r="E126" s="4">
        <v>50.5</v>
      </c>
      <c r="F126" s="2">
        <v>2</v>
      </c>
      <c r="G126" s="21">
        <v>0.00018</v>
      </c>
      <c r="H126" s="4">
        <v>1.6</v>
      </c>
      <c r="I126" s="21"/>
      <c r="J126" s="21"/>
      <c r="K126" s="21"/>
      <c r="L126" s="21"/>
      <c r="M126" s="21">
        <v>0.001</v>
      </c>
      <c r="N126" s="49"/>
      <c r="O126" s="22"/>
    </row>
    <row r="127" spans="1:15" ht="25.5">
      <c r="A127" s="57">
        <v>77</v>
      </c>
      <c r="B127" s="27" t="s">
        <v>220</v>
      </c>
      <c r="C127" s="2" t="s">
        <v>219</v>
      </c>
      <c r="D127" s="18">
        <v>180</v>
      </c>
      <c r="E127" s="18">
        <v>180</v>
      </c>
      <c r="F127" s="2">
        <v>2</v>
      </c>
      <c r="G127" s="21">
        <v>0.02</v>
      </c>
      <c r="H127" s="4">
        <v>1</v>
      </c>
      <c r="I127" s="21"/>
      <c r="J127" s="21"/>
      <c r="K127" s="21"/>
      <c r="L127" s="21"/>
      <c r="M127" s="21"/>
      <c r="N127" s="49">
        <v>0.02</v>
      </c>
      <c r="O127" s="22"/>
    </row>
    <row r="128" spans="1:15" ht="9.75" customHeight="1">
      <c r="A128" s="145" t="s">
        <v>221</v>
      </c>
      <c r="B128" s="146"/>
      <c r="C128" s="146"/>
      <c r="D128" s="90">
        <f>SUM(D115:D127)</f>
        <v>1780.3</v>
      </c>
      <c r="E128" s="18"/>
      <c r="F128" s="3">
        <v>1</v>
      </c>
      <c r="G128" s="72">
        <f aca="true" t="shared" si="7" ref="G128:N128">SUM(G115:G127)</f>
        <v>0.03956</v>
      </c>
      <c r="H128" s="90">
        <f t="shared" si="7"/>
        <v>80.49999999999999</v>
      </c>
      <c r="I128" s="72">
        <f t="shared" si="7"/>
        <v>0</v>
      </c>
      <c r="J128" s="72">
        <f t="shared" si="7"/>
        <v>0</v>
      </c>
      <c r="K128" s="72">
        <f t="shared" si="7"/>
        <v>0</v>
      </c>
      <c r="L128" s="72">
        <f t="shared" si="7"/>
        <v>0.012</v>
      </c>
      <c r="M128" s="72">
        <f t="shared" si="7"/>
        <v>0.066</v>
      </c>
      <c r="N128" s="75">
        <f t="shared" si="7"/>
        <v>0.0216</v>
      </c>
      <c r="O128" s="22"/>
    </row>
    <row r="129" spans="1:15" ht="9.75" customHeight="1">
      <c r="A129" s="145"/>
      <c r="B129" s="146"/>
      <c r="C129" s="146"/>
      <c r="D129" s="90"/>
      <c r="E129" s="18">
        <f>E115+E116+E117+E118+E122+E123+E124+E125+E126+E127</f>
        <v>1774.5</v>
      </c>
      <c r="F129" s="3">
        <v>2</v>
      </c>
      <c r="G129" s="72"/>
      <c r="H129" s="90"/>
      <c r="I129" s="72"/>
      <c r="J129" s="72"/>
      <c r="K129" s="72"/>
      <c r="L129" s="72"/>
      <c r="M129" s="72"/>
      <c r="N129" s="75"/>
      <c r="O129" s="22"/>
    </row>
    <row r="130" spans="1:15" ht="9.75" customHeight="1">
      <c r="A130" s="145"/>
      <c r="B130" s="146"/>
      <c r="C130" s="146"/>
      <c r="D130" s="90"/>
      <c r="E130" s="18">
        <f>E119+E120+E121</f>
        <v>5.8</v>
      </c>
      <c r="F130" s="3">
        <v>3</v>
      </c>
      <c r="G130" s="72"/>
      <c r="H130" s="90"/>
      <c r="I130" s="72"/>
      <c r="J130" s="72"/>
      <c r="K130" s="72"/>
      <c r="L130" s="72"/>
      <c r="M130" s="72"/>
      <c r="N130" s="75"/>
      <c r="O130" s="22"/>
    </row>
    <row r="131" spans="1:15" ht="9.75" customHeight="1">
      <c r="A131" s="145"/>
      <c r="B131" s="146"/>
      <c r="C131" s="146"/>
      <c r="D131" s="90"/>
      <c r="E131" s="18"/>
      <c r="F131" s="3">
        <v>4</v>
      </c>
      <c r="G131" s="72"/>
      <c r="H131" s="90"/>
      <c r="I131" s="72"/>
      <c r="J131" s="72"/>
      <c r="K131" s="72"/>
      <c r="L131" s="72"/>
      <c r="M131" s="72"/>
      <c r="N131" s="75"/>
      <c r="O131" s="22"/>
    </row>
    <row r="132" spans="1:15" s="205" customFormat="1" ht="9.75" customHeight="1">
      <c r="A132" s="160" t="s">
        <v>168</v>
      </c>
      <c r="B132" s="146"/>
      <c r="C132" s="146"/>
      <c r="D132" s="90">
        <f>D128+D110+D100+D83+D59+D46+D27+D21</f>
        <v>108974.97000000002</v>
      </c>
      <c r="E132" s="18">
        <f>E128+E110+E100+E83+E59+E46+E27+E21</f>
        <v>3040</v>
      </c>
      <c r="F132" s="3">
        <v>1</v>
      </c>
      <c r="G132" s="72">
        <f>G21+G27+G46+G83+G100+G110+G128+G59</f>
        <v>20.827919400000006</v>
      </c>
      <c r="H132" s="72">
        <f aca="true" t="shared" si="8" ref="H132:N132">H21+H27+H46+H83+H100+H110+H128+H59</f>
        <v>18273.131808</v>
      </c>
      <c r="I132" s="72">
        <f t="shared" si="8"/>
        <v>0.33770300000000003</v>
      </c>
      <c r="J132" s="72">
        <f t="shared" si="8"/>
        <v>0.08560999999999999</v>
      </c>
      <c r="K132" s="72">
        <f t="shared" si="8"/>
        <v>0</v>
      </c>
      <c r="L132" s="72">
        <f t="shared" si="8"/>
        <v>43.96868</v>
      </c>
      <c r="M132" s="72">
        <f t="shared" si="8"/>
        <v>3.0186079999999995</v>
      </c>
      <c r="N132" s="75">
        <f t="shared" si="8"/>
        <v>0.08585400000000001</v>
      </c>
      <c r="O132" s="65"/>
    </row>
    <row r="133" spans="1:15" s="205" customFormat="1" ht="9.75" customHeight="1">
      <c r="A133" s="145"/>
      <c r="B133" s="146"/>
      <c r="C133" s="146"/>
      <c r="D133" s="90"/>
      <c r="E133" s="18">
        <f>E129+E111+E101+E84+E60+E47+E28+E22</f>
        <v>6122.3</v>
      </c>
      <c r="F133" s="3">
        <v>2</v>
      </c>
      <c r="G133" s="72"/>
      <c r="H133" s="72"/>
      <c r="I133" s="72"/>
      <c r="J133" s="72"/>
      <c r="K133" s="72"/>
      <c r="L133" s="72"/>
      <c r="M133" s="72"/>
      <c r="N133" s="75"/>
      <c r="O133" s="65"/>
    </row>
    <row r="134" spans="1:15" s="205" customFormat="1" ht="9.75" customHeight="1">
      <c r="A134" s="145"/>
      <c r="B134" s="146"/>
      <c r="C134" s="146"/>
      <c r="D134" s="90"/>
      <c r="E134" s="18">
        <f>E130+E112+E102+E85+E61+E48+E29+E23</f>
        <v>99812.67000000001</v>
      </c>
      <c r="F134" s="3">
        <v>3</v>
      </c>
      <c r="G134" s="72"/>
      <c r="H134" s="72"/>
      <c r="I134" s="72"/>
      <c r="J134" s="72"/>
      <c r="K134" s="72"/>
      <c r="L134" s="72"/>
      <c r="M134" s="72"/>
      <c r="N134" s="75"/>
      <c r="O134" s="65"/>
    </row>
    <row r="135" spans="1:15" s="205" customFormat="1" ht="9.75" customHeight="1">
      <c r="A135" s="145"/>
      <c r="B135" s="146"/>
      <c r="C135" s="146"/>
      <c r="D135" s="90"/>
      <c r="E135" s="18">
        <f>E24+E30+E49+E186+E86+E103+E113+E131+E62</f>
        <v>0</v>
      </c>
      <c r="F135" s="3">
        <v>4</v>
      </c>
      <c r="G135" s="72"/>
      <c r="H135" s="72"/>
      <c r="I135" s="72"/>
      <c r="J135" s="72"/>
      <c r="K135" s="72"/>
      <c r="L135" s="72"/>
      <c r="M135" s="72"/>
      <c r="N135" s="75"/>
      <c r="O135" s="65"/>
    </row>
    <row r="136" spans="1:15" ht="13.5" customHeight="1">
      <c r="A136" s="147" t="s">
        <v>13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6"/>
      <c r="O136" s="22"/>
    </row>
    <row r="137" spans="1:15" ht="13.5" customHeight="1">
      <c r="A137" s="147" t="s">
        <v>132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9"/>
      <c r="O137" s="22">
        <v>1</v>
      </c>
    </row>
    <row r="138" spans="1:15" ht="12.75">
      <c r="A138" s="54">
        <v>78</v>
      </c>
      <c r="B138" s="27" t="s">
        <v>158</v>
      </c>
      <c r="C138" s="2" t="s">
        <v>107</v>
      </c>
      <c r="D138" s="4">
        <v>81.31</v>
      </c>
      <c r="E138" s="4">
        <v>81.31</v>
      </c>
      <c r="F138" s="2">
        <v>3</v>
      </c>
      <c r="G138" s="21">
        <v>0.05208</v>
      </c>
      <c r="H138" s="4">
        <v>359.07</v>
      </c>
      <c r="I138" s="21"/>
      <c r="J138" s="21"/>
      <c r="K138" s="21"/>
      <c r="L138" s="21"/>
      <c r="M138" s="21">
        <v>0.36268</v>
      </c>
      <c r="N138" s="49"/>
      <c r="O138" s="22"/>
    </row>
    <row r="139" spans="1:15" ht="25.5">
      <c r="A139" s="54">
        <v>79</v>
      </c>
      <c r="B139" s="27" t="s">
        <v>112</v>
      </c>
      <c r="C139" s="2" t="s">
        <v>107</v>
      </c>
      <c r="D139" s="4">
        <v>724.46</v>
      </c>
      <c r="E139" s="4">
        <v>724.46</v>
      </c>
      <c r="F139" s="2">
        <v>3</v>
      </c>
      <c r="G139" s="21">
        <v>0.109824</v>
      </c>
      <c r="H139" s="4">
        <v>760.32</v>
      </c>
      <c r="I139" s="21"/>
      <c r="J139" s="21"/>
      <c r="K139" s="21"/>
      <c r="L139" s="21"/>
      <c r="M139" s="21">
        <v>0.767998</v>
      </c>
      <c r="N139" s="49"/>
      <c r="O139" s="22"/>
    </row>
    <row r="140" spans="1:15" ht="12.75">
      <c r="A140" s="54">
        <v>80</v>
      </c>
      <c r="B140" s="27" t="s">
        <v>108</v>
      </c>
      <c r="C140" s="2" t="s">
        <v>107</v>
      </c>
      <c r="D140" s="4">
        <v>431.92</v>
      </c>
      <c r="E140" s="4">
        <v>431.92</v>
      </c>
      <c r="F140" s="2">
        <v>3</v>
      </c>
      <c r="G140" s="21">
        <v>0.07699</v>
      </c>
      <c r="H140" s="4">
        <v>532.98</v>
      </c>
      <c r="I140" s="21"/>
      <c r="J140" s="21"/>
      <c r="K140" s="21"/>
      <c r="L140" s="21"/>
      <c r="M140" s="21">
        <v>0.53836</v>
      </c>
      <c r="N140" s="49"/>
      <c r="O140" s="22"/>
    </row>
    <row r="141" spans="1:15" ht="25.5">
      <c r="A141" s="54">
        <v>81</v>
      </c>
      <c r="B141" s="27" t="s">
        <v>119</v>
      </c>
      <c r="C141" s="2" t="s">
        <v>107</v>
      </c>
      <c r="D141" s="4">
        <v>895.49</v>
      </c>
      <c r="E141" s="4">
        <v>895.49</v>
      </c>
      <c r="F141" s="2">
        <v>3</v>
      </c>
      <c r="G141" s="21">
        <v>0.05022</v>
      </c>
      <c r="H141" s="4">
        <v>962.59</v>
      </c>
      <c r="I141" s="21"/>
      <c r="J141" s="21">
        <v>0.034626</v>
      </c>
      <c r="K141" s="21"/>
      <c r="L141" s="21"/>
      <c r="M141" s="21"/>
      <c r="N141" s="49"/>
      <c r="O141" s="22"/>
    </row>
    <row r="142" spans="1:15" ht="25.5">
      <c r="A142" s="54">
        <v>82</v>
      </c>
      <c r="B142" s="27" t="s">
        <v>237</v>
      </c>
      <c r="C142" s="2" t="s">
        <v>107</v>
      </c>
      <c r="D142" s="4">
        <v>613.78</v>
      </c>
      <c r="E142" s="4">
        <v>613.78</v>
      </c>
      <c r="F142" s="2">
        <v>3</v>
      </c>
      <c r="G142" s="21">
        <v>0.03752</v>
      </c>
      <c r="H142" s="4">
        <v>719.35</v>
      </c>
      <c r="I142" s="21"/>
      <c r="J142" s="21">
        <v>0.025876</v>
      </c>
      <c r="K142" s="21"/>
      <c r="L142" s="21"/>
      <c r="M142" s="21"/>
      <c r="N142" s="49"/>
      <c r="O142" s="22"/>
    </row>
    <row r="143" spans="1:15" ht="12.75">
      <c r="A143" s="54">
        <v>83</v>
      </c>
      <c r="B143" s="27" t="s">
        <v>109</v>
      </c>
      <c r="C143" s="2" t="s">
        <v>107</v>
      </c>
      <c r="D143" s="4">
        <v>153.12</v>
      </c>
      <c r="E143" s="4">
        <v>153.12</v>
      </c>
      <c r="F143" s="2">
        <v>3</v>
      </c>
      <c r="G143" s="21">
        <v>0.02441</v>
      </c>
      <c r="H143" s="4">
        <v>171.22</v>
      </c>
      <c r="I143" s="21"/>
      <c r="J143" s="21"/>
      <c r="K143" s="21"/>
      <c r="L143" s="21">
        <v>0.06849</v>
      </c>
      <c r="M143" s="21"/>
      <c r="N143" s="49"/>
      <c r="O143" s="22"/>
    </row>
    <row r="144" spans="1:15" ht="25.5">
      <c r="A144" s="54">
        <v>84</v>
      </c>
      <c r="B144" s="27" t="s">
        <v>169</v>
      </c>
      <c r="C144" s="2" t="s">
        <v>107</v>
      </c>
      <c r="D144" s="4">
        <v>642.74</v>
      </c>
      <c r="E144" s="4">
        <v>642.74</v>
      </c>
      <c r="F144" s="2">
        <v>3</v>
      </c>
      <c r="G144" s="21">
        <v>0.0364</v>
      </c>
      <c r="H144" s="4">
        <v>697.91</v>
      </c>
      <c r="I144" s="21"/>
      <c r="J144" s="21">
        <v>0.025108</v>
      </c>
      <c r="K144" s="21"/>
      <c r="L144" s="21"/>
      <c r="M144" s="21"/>
      <c r="N144" s="49"/>
      <c r="O144" s="22"/>
    </row>
    <row r="145" spans="1:15" ht="25.5">
      <c r="A145" s="54">
        <v>85</v>
      </c>
      <c r="B145" s="27" t="s">
        <v>170</v>
      </c>
      <c r="C145" s="2" t="s">
        <v>107</v>
      </c>
      <c r="D145" s="4">
        <v>498.74</v>
      </c>
      <c r="E145" s="4">
        <v>498.74</v>
      </c>
      <c r="F145" s="2">
        <v>3</v>
      </c>
      <c r="G145" s="21">
        <v>0.07969</v>
      </c>
      <c r="H145" s="4">
        <v>541.9</v>
      </c>
      <c r="I145" s="21"/>
      <c r="J145" s="21"/>
      <c r="K145" s="21"/>
      <c r="L145" s="21"/>
      <c r="M145" s="21"/>
      <c r="N145" s="49">
        <v>0.07969</v>
      </c>
      <c r="O145" s="22"/>
    </row>
    <row r="146" spans="1:15" ht="9.75" customHeight="1">
      <c r="A146" s="145" t="s">
        <v>191</v>
      </c>
      <c r="B146" s="146"/>
      <c r="C146" s="146"/>
      <c r="D146" s="90">
        <f>D138+D139+D140+D141+D142+D143+D144+D145</f>
        <v>4041.5599999999995</v>
      </c>
      <c r="E146" s="18"/>
      <c r="F146" s="3">
        <v>1</v>
      </c>
      <c r="G146" s="72">
        <f aca="true" t="shared" si="9" ref="G146:N146">G138+G139+G140+G141+G142+G143+G144+G145</f>
        <v>0.46713399999999994</v>
      </c>
      <c r="H146" s="90">
        <f t="shared" si="9"/>
        <v>4745.339999999999</v>
      </c>
      <c r="I146" s="72">
        <f t="shared" si="9"/>
        <v>0</v>
      </c>
      <c r="J146" s="72">
        <f t="shared" si="9"/>
        <v>0.08560999999999999</v>
      </c>
      <c r="K146" s="72">
        <f t="shared" si="9"/>
        <v>0</v>
      </c>
      <c r="L146" s="72">
        <f t="shared" si="9"/>
        <v>0.06849</v>
      </c>
      <c r="M146" s="72">
        <f t="shared" si="9"/>
        <v>1.669038</v>
      </c>
      <c r="N146" s="75">
        <f t="shared" si="9"/>
        <v>0.07969</v>
      </c>
      <c r="O146" s="22"/>
    </row>
    <row r="147" spans="1:15" ht="9.75" customHeight="1">
      <c r="A147" s="145"/>
      <c r="B147" s="146"/>
      <c r="C147" s="146"/>
      <c r="D147" s="90"/>
      <c r="E147" s="18"/>
      <c r="F147" s="3">
        <v>2</v>
      </c>
      <c r="G147" s="72"/>
      <c r="H147" s="90"/>
      <c r="I147" s="72"/>
      <c r="J147" s="72"/>
      <c r="K147" s="72"/>
      <c r="L147" s="72"/>
      <c r="M147" s="72"/>
      <c r="N147" s="75"/>
      <c r="O147" s="22"/>
    </row>
    <row r="148" spans="1:15" ht="9.75" customHeight="1">
      <c r="A148" s="145"/>
      <c r="B148" s="146"/>
      <c r="C148" s="146"/>
      <c r="D148" s="90"/>
      <c r="E148" s="18">
        <f>E137+E138+E139+E140+E141+E142+E143+E144+E145</f>
        <v>4041.5599999999995</v>
      </c>
      <c r="F148" s="3">
        <v>3</v>
      </c>
      <c r="G148" s="72"/>
      <c r="H148" s="90"/>
      <c r="I148" s="72"/>
      <c r="J148" s="72"/>
      <c r="K148" s="72"/>
      <c r="L148" s="72"/>
      <c r="M148" s="72"/>
      <c r="N148" s="75"/>
      <c r="O148" s="22"/>
    </row>
    <row r="149" spans="1:15" ht="9.75" customHeight="1">
      <c r="A149" s="145"/>
      <c r="B149" s="146"/>
      <c r="C149" s="146"/>
      <c r="D149" s="90"/>
      <c r="E149" s="18"/>
      <c r="F149" s="3">
        <v>4</v>
      </c>
      <c r="G149" s="72"/>
      <c r="H149" s="90"/>
      <c r="I149" s="72"/>
      <c r="J149" s="72"/>
      <c r="K149" s="72"/>
      <c r="L149" s="72"/>
      <c r="M149" s="72"/>
      <c r="N149" s="75"/>
      <c r="O149" s="22"/>
    </row>
    <row r="150" spans="1:15" ht="13.5" customHeight="1">
      <c r="A150" s="147" t="s">
        <v>133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9"/>
      <c r="O150" s="22">
        <v>1</v>
      </c>
    </row>
    <row r="151" spans="1:15" ht="12.75">
      <c r="A151" s="56">
        <v>86</v>
      </c>
      <c r="B151" s="27" t="s">
        <v>222</v>
      </c>
      <c r="C151" s="2" t="s">
        <v>153</v>
      </c>
      <c r="D151" s="18">
        <v>120</v>
      </c>
      <c r="E151" s="18">
        <v>120</v>
      </c>
      <c r="F151" s="2">
        <v>3</v>
      </c>
      <c r="G151" s="21">
        <f>L151*0.351</f>
        <v>0.0351</v>
      </c>
      <c r="H151" s="4">
        <v>240</v>
      </c>
      <c r="I151" s="21"/>
      <c r="J151" s="21"/>
      <c r="K151" s="21"/>
      <c r="L151" s="21">
        <v>0.1</v>
      </c>
      <c r="M151" s="21"/>
      <c r="N151" s="49"/>
      <c r="O151" s="22"/>
    </row>
    <row r="152" spans="1:15" ht="12.75">
      <c r="A152" s="198" t="s">
        <v>3</v>
      </c>
      <c r="B152" s="67" t="s">
        <v>4</v>
      </c>
      <c r="C152" s="67" t="s">
        <v>5</v>
      </c>
      <c r="D152" s="199">
        <v>1</v>
      </c>
      <c r="E152" s="200">
        <v>2</v>
      </c>
      <c r="F152" s="200"/>
      <c r="G152" s="201">
        <v>3</v>
      </c>
      <c r="H152" s="201">
        <v>4</v>
      </c>
      <c r="I152" s="201">
        <v>5</v>
      </c>
      <c r="J152" s="201">
        <v>6</v>
      </c>
      <c r="K152" s="201">
        <v>7</v>
      </c>
      <c r="L152" s="201">
        <v>8</v>
      </c>
      <c r="M152" s="201">
        <v>9</v>
      </c>
      <c r="N152" s="202">
        <v>10</v>
      </c>
      <c r="O152" s="22"/>
    </row>
    <row r="153" spans="1:15" ht="9.75" customHeight="1">
      <c r="A153" s="145" t="s">
        <v>199</v>
      </c>
      <c r="B153" s="146"/>
      <c r="C153" s="146"/>
      <c r="D153" s="90">
        <f>D151</f>
        <v>120</v>
      </c>
      <c r="E153" s="18"/>
      <c r="F153" s="3">
        <v>1</v>
      </c>
      <c r="G153" s="72">
        <f>G151</f>
        <v>0.0351</v>
      </c>
      <c r="H153" s="90">
        <f>H151</f>
        <v>240</v>
      </c>
      <c r="I153" s="72">
        <f aca="true" t="shared" si="10" ref="I153:N153">I151</f>
        <v>0</v>
      </c>
      <c r="J153" s="72">
        <f t="shared" si="10"/>
        <v>0</v>
      </c>
      <c r="K153" s="72">
        <f t="shared" si="10"/>
        <v>0</v>
      </c>
      <c r="L153" s="72">
        <f t="shared" si="10"/>
        <v>0.1</v>
      </c>
      <c r="M153" s="72">
        <f t="shared" si="10"/>
        <v>0</v>
      </c>
      <c r="N153" s="75">
        <f t="shared" si="10"/>
        <v>0</v>
      </c>
      <c r="O153" s="22"/>
    </row>
    <row r="154" spans="1:15" ht="9.75" customHeight="1">
      <c r="A154" s="145"/>
      <c r="B154" s="146"/>
      <c r="C154" s="146"/>
      <c r="D154" s="90"/>
      <c r="E154" s="18"/>
      <c r="F154" s="3">
        <v>2</v>
      </c>
      <c r="G154" s="72"/>
      <c r="H154" s="90"/>
      <c r="I154" s="72"/>
      <c r="J154" s="72"/>
      <c r="K154" s="72"/>
      <c r="L154" s="72"/>
      <c r="M154" s="72"/>
      <c r="N154" s="75"/>
      <c r="O154" s="22"/>
    </row>
    <row r="155" spans="1:15" ht="9.75" customHeight="1">
      <c r="A155" s="145"/>
      <c r="B155" s="146"/>
      <c r="C155" s="146"/>
      <c r="D155" s="90"/>
      <c r="E155" s="18">
        <f>E151</f>
        <v>120</v>
      </c>
      <c r="F155" s="3">
        <v>3</v>
      </c>
      <c r="G155" s="72"/>
      <c r="H155" s="90"/>
      <c r="I155" s="72"/>
      <c r="J155" s="72"/>
      <c r="K155" s="72"/>
      <c r="L155" s="72"/>
      <c r="M155" s="72"/>
      <c r="N155" s="75"/>
      <c r="O155" s="22"/>
    </row>
    <row r="156" spans="1:15" ht="9.75" customHeight="1">
      <c r="A156" s="145"/>
      <c r="B156" s="146"/>
      <c r="C156" s="146"/>
      <c r="D156" s="90"/>
      <c r="E156" s="18"/>
      <c r="F156" s="3">
        <v>4</v>
      </c>
      <c r="G156" s="72"/>
      <c r="H156" s="90"/>
      <c r="I156" s="72"/>
      <c r="J156" s="72"/>
      <c r="K156" s="72"/>
      <c r="L156" s="72"/>
      <c r="M156" s="72"/>
      <c r="N156" s="75"/>
      <c r="O156" s="22"/>
    </row>
    <row r="157" spans="1:15" ht="13.5" customHeight="1">
      <c r="A157" s="147" t="s">
        <v>134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9"/>
      <c r="O157" s="22">
        <v>1</v>
      </c>
    </row>
    <row r="158" spans="1:15" ht="23.25" customHeight="1">
      <c r="A158" s="56">
        <v>87</v>
      </c>
      <c r="B158" s="27" t="s">
        <v>223</v>
      </c>
      <c r="C158" s="2" t="s">
        <v>171</v>
      </c>
      <c r="D158" s="18">
        <v>1.85</v>
      </c>
      <c r="E158" s="18">
        <v>1.85</v>
      </c>
      <c r="F158" s="3">
        <v>3</v>
      </c>
      <c r="G158" s="19">
        <v>0.0007</v>
      </c>
      <c r="H158" s="18">
        <v>5.67</v>
      </c>
      <c r="I158" s="19"/>
      <c r="J158" s="19"/>
      <c r="K158" s="19"/>
      <c r="L158" s="19">
        <v>0.002</v>
      </c>
      <c r="M158" s="19"/>
      <c r="N158" s="55"/>
      <c r="O158" s="22"/>
    </row>
    <row r="159" spans="1:15" ht="21.75" customHeight="1">
      <c r="A159" s="56">
        <v>88</v>
      </c>
      <c r="B159" s="27" t="s">
        <v>96</v>
      </c>
      <c r="C159" s="2" t="s">
        <v>172</v>
      </c>
      <c r="D159" s="4">
        <v>30.2</v>
      </c>
      <c r="E159" s="4">
        <v>30.2</v>
      </c>
      <c r="F159" s="2">
        <v>3</v>
      </c>
      <c r="G159" s="21">
        <v>0.005</v>
      </c>
      <c r="H159" s="4">
        <v>11.6</v>
      </c>
      <c r="I159" s="21">
        <v>0.004</v>
      </c>
      <c r="J159" s="19"/>
      <c r="K159" s="19"/>
      <c r="L159" s="19"/>
      <c r="M159" s="19"/>
      <c r="N159" s="55"/>
      <c r="O159" s="22"/>
    </row>
    <row r="160" spans="1:15" ht="13.5" customHeight="1">
      <c r="A160" s="56">
        <v>89</v>
      </c>
      <c r="B160" s="27" t="s">
        <v>194</v>
      </c>
      <c r="C160" s="2" t="s">
        <v>161</v>
      </c>
      <c r="D160" s="4"/>
      <c r="E160" s="4"/>
      <c r="F160" s="2"/>
      <c r="G160" s="21">
        <v>0.1</v>
      </c>
      <c r="H160" s="4">
        <v>136.3</v>
      </c>
      <c r="I160" s="21">
        <v>0.047</v>
      </c>
      <c r="J160" s="19"/>
      <c r="K160" s="19"/>
      <c r="L160" s="19"/>
      <c r="M160" s="21">
        <v>0.32</v>
      </c>
      <c r="N160" s="55"/>
      <c r="O160" s="22"/>
    </row>
    <row r="161" spans="1:15" ht="13.5" customHeight="1">
      <c r="A161" s="56">
        <v>90</v>
      </c>
      <c r="B161" s="27" t="s">
        <v>98</v>
      </c>
      <c r="C161" s="2" t="s">
        <v>161</v>
      </c>
      <c r="D161" s="4">
        <v>13</v>
      </c>
      <c r="E161" s="4">
        <v>13</v>
      </c>
      <c r="F161" s="2">
        <v>3</v>
      </c>
      <c r="G161" s="21">
        <v>0.013</v>
      </c>
      <c r="H161" s="4">
        <v>31.9</v>
      </c>
      <c r="I161" s="21">
        <v>0.011</v>
      </c>
      <c r="J161" s="19"/>
      <c r="K161" s="19"/>
      <c r="L161" s="19"/>
      <c r="M161" s="19"/>
      <c r="N161" s="55"/>
      <c r="O161" s="22"/>
    </row>
    <row r="162" spans="1:15" ht="9.75" customHeight="1">
      <c r="A162" s="156">
        <v>91</v>
      </c>
      <c r="B162" s="138" t="s">
        <v>100</v>
      </c>
      <c r="C162" s="163" t="s">
        <v>161</v>
      </c>
      <c r="D162" s="161">
        <v>100</v>
      </c>
      <c r="E162" s="161">
        <v>100</v>
      </c>
      <c r="F162" s="2">
        <v>2</v>
      </c>
      <c r="G162" s="158">
        <v>0.002</v>
      </c>
      <c r="H162" s="161">
        <v>15</v>
      </c>
      <c r="I162" s="158">
        <v>0.003</v>
      </c>
      <c r="J162" s="152"/>
      <c r="K162" s="152"/>
      <c r="L162" s="152"/>
      <c r="M162" s="158">
        <v>0.02</v>
      </c>
      <c r="N162" s="154"/>
      <c r="O162" s="22"/>
    </row>
    <row r="163" spans="1:15" ht="9.75" customHeight="1">
      <c r="A163" s="157"/>
      <c r="B163" s="139"/>
      <c r="C163" s="164"/>
      <c r="D163" s="162"/>
      <c r="E163" s="162"/>
      <c r="F163" s="8">
        <v>3</v>
      </c>
      <c r="G163" s="159"/>
      <c r="H163" s="162"/>
      <c r="I163" s="159"/>
      <c r="J163" s="153"/>
      <c r="K163" s="153"/>
      <c r="L163" s="153"/>
      <c r="M163" s="159"/>
      <c r="N163" s="155"/>
      <c r="O163" s="22"/>
    </row>
    <row r="164" spans="1:15" ht="13.5" customHeight="1">
      <c r="A164" s="56">
        <v>92</v>
      </c>
      <c r="B164" s="27" t="s">
        <v>19</v>
      </c>
      <c r="C164" s="2" t="s">
        <v>20</v>
      </c>
      <c r="D164" s="18">
        <v>14771.79</v>
      </c>
      <c r="E164" s="4">
        <v>14771.79</v>
      </c>
      <c r="F164" s="2">
        <v>3</v>
      </c>
      <c r="G164" s="21">
        <v>0.789</v>
      </c>
      <c r="H164" s="4">
        <v>1004.88</v>
      </c>
      <c r="I164" s="21"/>
      <c r="J164" s="21"/>
      <c r="K164" s="21"/>
      <c r="L164" s="21">
        <v>1.763</v>
      </c>
      <c r="M164" s="21"/>
      <c r="N164" s="49"/>
      <c r="O164" s="22"/>
    </row>
    <row r="165" spans="1:15" ht="13.5" customHeight="1">
      <c r="A165" s="56">
        <v>93</v>
      </c>
      <c r="B165" s="27" t="s">
        <v>21</v>
      </c>
      <c r="C165" s="2" t="s">
        <v>20</v>
      </c>
      <c r="D165" s="18">
        <v>73860.86</v>
      </c>
      <c r="E165" s="4">
        <v>73860.86</v>
      </c>
      <c r="F165" s="2">
        <v>3</v>
      </c>
      <c r="G165" s="21">
        <v>16.49</v>
      </c>
      <c r="H165" s="4">
        <v>10330.19</v>
      </c>
      <c r="I165" s="21"/>
      <c r="J165" s="21"/>
      <c r="K165" s="21"/>
      <c r="L165" s="21">
        <v>42.645</v>
      </c>
      <c r="M165" s="21"/>
      <c r="N165" s="49"/>
      <c r="O165" s="22"/>
    </row>
    <row r="166" spans="1:15" ht="21.75" customHeight="1">
      <c r="A166" s="56">
        <v>94</v>
      </c>
      <c r="B166" s="27" t="s">
        <v>22</v>
      </c>
      <c r="C166" s="2" t="s">
        <v>23</v>
      </c>
      <c r="D166" s="18">
        <v>3832</v>
      </c>
      <c r="E166" s="18">
        <v>3832</v>
      </c>
      <c r="F166" s="2">
        <v>3</v>
      </c>
      <c r="G166" s="21">
        <f>L166*0.3514</f>
        <v>0.0077307999999999995</v>
      </c>
      <c r="H166" s="4">
        <v>38.4</v>
      </c>
      <c r="I166" s="21"/>
      <c r="J166" s="21"/>
      <c r="K166" s="21"/>
      <c r="L166" s="21">
        <v>0.022</v>
      </c>
      <c r="M166" s="21"/>
      <c r="N166" s="49"/>
      <c r="O166" s="22"/>
    </row>
    <row r="167" spans="1:15" ht="13.5" customHeight="1">
      <c r="A167" s="56">
        <v>95</v>
      </c>
      <c r="B167" s="27" t="s">
        <v>24</v>
      </c>
      <c r="C167" s="2" t="s">
        <v>25</v>
      </c>
      <c r="D167" s="18"/>
      <c r="E167" s="18"/>
      <c r="F167" s="2">
        <v>3</v>
      </c>
      <c r="G167" s="21">
        <v>0.0162</v>
      </c>
      <c r="H167" s="4">
        <v>48.65</v>
      </c>
      <c r="I167" s="21">
        <v>0.007</v>
      </c>
      <c r="J167" s="21"/>
      <c r="K167" s="21"/>
      <c r="L167" s="21"/>
      <c r="M167" s="21"/>
      <c r="N167" s="49"/>
      <c r="O167" s="22"/>
    </row>
    <row r="168" spans="1:15" ht="21.75" customHeight="1">
      <c r="A168" s="56">
        <v>96</v>
      </c>
      <c r="B168" s="27" t="s">
        <v>26</v>
      </c>
      <c r="C168" s="2" t="s">
        <v>23</v>
      </c>
      <c r="D168" s="18">
        <v>25</v>
      </c>
      <c r="E168" s="18">
        <v>25</v>
      </c>
      <c r="F168" s="2">
        <v>3</v>
      </c>
      <c r="G168" s="21">
        <f>I168*1.16</f>
        <v>0.01392</v>
      </c>
      <c r="H168" s="4">
        <v>83.4</v>
      </c>
      <c r="I168" s="21">
        <v>0.012</v>
      </c>
      <c r="J168" s="21"/>
      <c r="K168" s="21"/>
      <c r="L168" s="21"/>
      <c r="M168" s="21"/>
      <c r="N168" s="49"/>
      <c r="O168" s="22"/>
    </row>
    <row r="169" spans="1:15" ht="21.75" customHeight="1">
      <c r="A169" s="56">
        <v>97</v>
      </c>
      <c r="B169" s="16" t="s">
        <v>116</v>
      </c>
      <c r="C169" s="13" t="s">
        <v>173</v>
      </c>
      <c r="D169" s="34">
        <v>900</v>
      </c>
      <c r="E169" s="14">
        <v>900</v>
      </c>
      <c r="F169" s="13">
        <v>3</v>
      </c>
      <c r="G169" s="43">
        <v>0.121</v>
      </c>
      <c r="H169" s="14">
        <v>35</v>
      </c>
      <c r="I169" s="43">
        <v>0.055</v>
      </c>
      <c r="J169" s="43"/>
      <c r="K169" s="43"/>
      <c r="L169" s="43"/>
      <c r="M169" s="43">
        <v>0.4</v>
      </c>
      <c r="N169" s="44"/>
      <c r="O169" s="22"/>
    </row>
    <row r="170" spans="1:15" ht="9.75" customHeight="1">
      <c r="A170" s="145" t="s">
        <v>198</v>
      </c>
      <c r="B170" s="146"/>
      <c r="C170" s="146"/>
      <c r="D170" s="90">
        <f>SUM(D158:D169)</f>
        <v>93534.7</v>
      </c>
      <c r="E170" s="18"/>
      <c r="F170" s="3">
        <v>1</v>
      </c>
      <c r="G170" s="72">
        <f>SUM(G158:G169)</f>
        <v>17.5585508</v>
      </c>
      <c r="H170" s="90">
        <f aca="true" t="shared" si="11" ref="H170:M170">SUM(H158:H169)</f>
        <v>11740.99</v>
      </c>
      <c r="I170" s="72">
        <f t="shared" si="11"/>
        <v>0.139</v>
      </c>
      <c r="J170" s="72">
        <f t="shared" si="11"/>
        <v>0</v>
      </c>
      <c r="K170" s="72">
        <f t="shared" si="11"/>
        <v>0</v>
      </c>
      <c r="L170" s="72">
        <f t="shared" si="11"/>
        <v>44.432</v>
      </c>
      <c r="M170" s="72">
        <f t="shared" si="11"/>
        <v>0.74</v>
      </c>
      <c r="N170" s="75">
        <f>SUM(N158:N168)</f>
        <v>0</v>
      </c>
      <c r="O170" s="22"/>
    </row>
    <row r="171" spans="1:15" ht="9.75" customHeight="1">
      <c r="A171" s="145"/>
      <c r="B171" s="146"/>
      <c r="C171" s="146"/>
      <c r="D171" s="90"/>
      <c r="E171" s="18">
        <f>E162</f>
        <v>100</v>
      </c>
      <c r="F171" s="3">
        <v>2</v>
      </c>
      <c r="G171" s="72"/>
      <c r="H171" s="90"/>
      <c r="I171" s="72"/>
      <c r="J171" s="72"/>
      <c r="K171" s="72"/>
      <c r="L171" s="72"/>
      <c r="M171" s="72"/>
      <c r="N171" s="75"/>
      <c r="O171" s="22"/>
    </row>
    <row r="172" spans="1:15" ht="9.75" customHeight="1">
      <c r="A172" s="145"/>
      <c r="B172" s="146"/>
      <c r="C172" s="146"/>
      <c r="D172" s="90"/>
      <c r="E172" s="18">
        <f>E158+E164+E165+E166+E167+E168+E161+E159+E169</f>
        <v>93434.7</v>
      </c>
      <c r="F172" s="3">
        <v>3</v>
      </c>
      <c r="G172" s="72"/>
      <c r="H172" s="90"/>
      <c r="I172" s="72"/>
      <c r="J172" s="72"/>
      <c r="K172" s="72"/>
      <c r="L172" s="72"/>
      <c r="M172" s="72"/>
      <c r="N172" s="75"/>
      <c r="O172" s="22"/>
    </row>
    <row r="173" spans="1:15" ht="9.75" customHeight="1">
      <c r="A173" s="145"/>
      <c r="B173" s="146"/>
      <c r="C173" s="146"/>
      <c r="D173" s="90"/>
      <c r="E173" s="18"/>
      <c r="F173" s="3">
        <v>4</v>
      </c>
      <c r="G173" s="72"/>
      <c r="H173" s="90"/>
      <c r="I173" s="72"/>
      <c r="J173" s="72"/>
      <c r="K173" s="72"/>
      <c r="L173" s="72"/>
      <c r="M173" s="72"/>
      <c r="N173" s="75"/>
      <c r="O173" s="22"/>
    </row>
    <row r="174" spans="1:15" ht="13.5" customHeight="1">
      <c r="A174" s="147" t="s">
        <v>135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9"/>
      <c r="O174" s="22">
        <v>1</v>
      </c>
    </row>
    <row r="175" spans="1:15" ht="67.5">
      <c r="A175" s="54">
        <v>98</v>
      </c>
      <c r="B175" s="27" t="s">
        <v>120</v>
      </c>
      <c r="C175" s="2" t="s">
        <v>163</v>
      </c>
      <c r="D175" s="4">
        <v>200</v>
      </c>
      <c r="E175" s="4">
        <v>200</v>
      </c>
      <c r="F175" s="2">
        <v>3</v>
      </c>
      <c r="G175" s="21">
        <f>L175*360/1000</f>
        <v>0.02052</v>
      </c>
      <c r="H175" s="4">
        <f>L175*1.4555*1000</f>
        <v>82.96350000000001</v>
      </c>
      <c r="I175" s="21"/>
      <c r="J175" s="62"/>
      <c r="K175" s="21"/>
      <c r="L175" s="21">
        <v>0.057</v>
      </c>
      <c r="M175" s="21"/>
      <c r="N175" s="49"/>
      <c r="O175" s="22"/>
    </row>
    <row r="176" spans="1:15" ht="12.75">
      <c r="A176" s="54">
        <v>99</v>
      </c>
      <c r="B176" s="27" t="s">
        <v>121</v>
      </c>
      <c r="C176" s="2" t="s">
        <v>161</v>
      </c>
      <c r="D176" s="4">
        <v>2000</v>
      </c>
      <c r="E176" s="4">
        <v>2000</v>
      </c>
      <c r="F176" s="2">
        <v>3</v>
      </c>
      <c r="G176" s="21">
        <f>L176*360/1000</f>
        <v>0.108</v>
      </c>
      <c r="H176" s="4">
        <f>L176*1.4555*1000</f>
        <v>436.65</v>
      </c>
      <c r="I176" s="21"/>
      <c r="J176" s="21"/>
      <c r="K176" s="21"/>
      <c r="L176" s="21">
        <v>0.3</v>
      </c>
      <c r="M176" s="21"/>
      <c r="N176" s="49"/>
      <c r="O176" s="22"/>
    </row>
    <row r="177" spans="1:15" ht="22.5">
      <c r="A177" s="54">
        <v>100</v>
      </c>
      <c r="B177" s="27" t="s">
        <v>122</v>
      </c>
      <c r="C177" s="2" t="s">
        <v>105</v>
      </c>
      <c r="D177" s="4">
        <v>200</v>
      </c>
      <c r="E177" s="4">
        <v>200</v>
      </c>
      <c r="F177" s="2">
        <v>3</v>
      </c>
      <c r="G177" s="21">
        <f>L177*360/1000</f>
        <v>0.003528</v>
      </c>
      <c r="H177" s="4">
        <f>L177*1.4555*1000</f>
        <v>14.2639</v>
      </c>
      <c r="I177" s="21"/>
      <c r="J177" s="21"/>
      <c r="K177" s="21"/>
      <c r="L177" s="21">
        <v>0.0098</v>
      </c>
      <c r="M177" s="21"/>
      <c r="N177" s="49"/>
      <c r="O177" s="22"/>
    </row>
    <row r="178" spans="1:15" ht="67.5">
      <c r="A178" s="54">
        <v>101</v>
      </c>
      <c r="B178" s="27" t="s">
        <v>123</v>
      </c>
      <c r="C178" s="2" t="s">
        <v>163</v>
      </c>
      <c r="D178" s="4"/>
      <c r="E178" s="4"/>
      <c r="F178" s="2">
        <v>3</v>
      </c>
      <c r="G178" s="21">
        <f>L178*360/1000</f>
        <v>0.021599999999999998</v>
      </c>
      <c r="H178" s="4">
        <f>L178*1.4555*1000</f>
        <v>87.32999999999998</v>
      </c>
      <c r="I178" s="21"/>
      <c r="J178" s="21"/>
      <c r="K178" s="21"/>
      <c r="L178" s="21">
        <v>0.06</v>
      </c>
      <c r="M178" s="21"/>
      <c r="N178" s="49"/>
      <c r="O178" s="22"/>
    </row>
    <row r="179" spans="1:15" ht="12.75">
      <c r="A179" s="54">
        <v>102</v>
      </c>
      <c r="B179" s="27" t="s">
        <v>124</v>
      </c>
      <c r="C179" s="2" t="s">
        <v>161</v>
      </c>
      <c r="D179" s="4">
        <v>200</v>
      </c>
      <c r="E179" s="4">
        <v>200</v>
      </c>
      <c r="F179" s="2">
        <v>3</v>
      </c>
      <c r="G179" s="21">
        <f>L179*360/1000</f>
        <v>0.028079999999999997</v>
      </c>
      <c r="H179" s="4">
        <f>L179*1.4555*1000</f>
        <v>113.52900000000001</v>
      </c>
      <c r="I179" s="21"/>
      <c r="J179" s="21"/>
      <c r="K179" s="21"/>
      <c r="L179" s="21">
        <v>0.078</v>
      </c>
      <c r="M179" s="21"/>
      <c r="N179" s="49"/>
      <c r="O179" s="22"/>
    </row>
    <row r="180" spans="1:15" ht="12.75">
      <c r="A180" s="54">
        <v>103</v>
      </c>
      <c r="B180" s="16" t="s">
        <v>126</v>
      </c>
      <c r="C180" s="13" t="s">
        <v>174</v>
      </c>
      <c r="D180" s="14">
        <v>106</v>
      </c>
      <c r="E180" s="14">
        <v>106</v>
      </c>
      <c r="F180" s="13">
        <v>3</v>
      </c>
      <c r="G180" s="43">
        <v>0.0056</v>
      </c>
      <c r="H180" s="14">
        <v>41</v>
      </c>
      <c r="I180" s="43"/>
      <c r="J180" s="43"/>
      <c r="K180" s="43"/>
      <c r="L180" s="43">
        <v>0.017</v>
      </c>
      <c r="M180" s="43"/>
      <c r="N180" s="44"/>
      <c r="O180" s="22"/>
    </row>
    <row r="181" spans="1:15" ht="33" customHeight="1">
      <c r="A181" s="54">
        <v>104</v>
      </c>
      <c r="B181" s="16" t="s">
        <v>117</v>
      </c>
      <c r="C181" s="13" t="s">
        <v>224</v>
      </c>
      <c r="D181" s="34">
        <v>300</v>
      </c>
      <c r="E181" s="34">
        <v>300</v>
      </c>
      <c r="F181" s="13">
        <v>2</v>
      </c>
      <c r="G181" s="43">
        <v>0.0018</v>
      </c>
      <c r="H181" s="14">
        <v>11.5</v>
      </c>
      <c r="I181" s="43"/>
      <c r="J181" s="43"/>
      <c r="K181" s="43"/>
      <c r="L181" s="43">
        <v>0.005</v>
      </c>
      <c r="M181" s="43"/>
      <c r="N181" s="44"/>
      <c r="O181" s="22"/>
    </row>
    <row r="182" spans="1:15" ht="13.5" customHeight="1">
      <c r="A182" s="54">
        <v>105</v>
      </c>
      <c r="B182" s="27" t="s">
        <v>118</v>
      </c>
      <c r="C182" s="2" t="s">
        <v>161</v>
      </c>
      <c r="D182" s="18">
        <v>100</v>
      </c>
      <c r="E182" s="18">
        <v>100</v>
      </c>
      <c r="F182" s="2">
        <v>2</v>
      </c>
      <c r="G182" s="21">
        <v>0.0035</v>
      </c>
      <c r="H182" s="4">
        <v>25</v>
      </c>
      <c r="I182" s="21"/>
      <c r="J182" s="21"/>
      <c r="K182" s="21"/>
      <c r="L182" s="21">
        <v>0.01</v>
      </c>
      <c r="M182" s="21"/>
      <c r="N182" s="49"/>
      <c r="O182" s="22"/>
    </row>
    <row r="183" spans="1:15" ht="9.75" customHeight="1">
      <c r="A183" s="145" t="s">
        <v>202</v>
      </c>
      <c r="B183" s="146"/>
      <c r="C183" s="146"/>
      <c r="D183" s="90">
        <f>SUM(D175:D182)</f>
        <v>3106</v>
      </c>
      <c r="E183" s="18"/>
      <c r="F183" s="3">
        <v>1</v>
      </c>
      <c r="G183" s="72">
        <f>SUM(G175:G182)</f>
        <v>0.192628</v>
      </c>
      <c r="H183" s="90">
        <f aca="true" t="shared" si="12" ref="H183:N183">SUM(H175:H182)</f>
        <v>812.2364</v>
      </c>
      <c r="I183" s="72">
        <f t="shared" si="12"/>
        <v>0</v>
      </c>
      <c r="J183" s="72">
        <f t="shared" si="12"/>
        <v>0</v>
      </c>
      <c r="K183" s="72">
        <f t="shared" si="12"/>
        <v>0</v>
      </c>
      <c r="L183" s="72">
        <f t="shared" si="12"/>
        <v>0.5367999999999999</v>
      </c>
      <c r="M183" s="72">
        <f t="shared" si="12"/>
        <v>0</v>
      </c>
      <c r="N183" s="75">
        <f t="shared" si="12"/>
        <v>0</v>
      </c>
      <c r="O183" s="22"/>
    </row>
    <row r="184" spans="1:15" ht="9.75" customHeight="1">
      <c r="A184" s="145"/>
      <c r="B184" s="146"/>
      <c r="C184" s="146"/>
      <c r="D184" s="90"/>
      <c r="E184" s="18">
        <f>E181+E182</f>
        <v>400</v>
      </c>
      <c r="F184" s="3">
        <v>2</v>
      </c>
      <c r="G184" s="72"/>
      <c r="H184" s="90"/>
      <c r="I184" s="72"/>
      <c r="J184" s="72"/>
      <c r="K184" s="72"/>
      <c r="L184" s="72"/>
      <c r="M184" s="72"/>
      <c r="N184" s="75"/>
      <c r="O184" s="22"/>
    </row>
    <row r="185" spans="1:15" ht="9.75" customHeight="1">
      <c r="A185" s="145"/>
      <c r="B185" s="146"/>
      <c r="C185" s="146"/>
      <c r="D185" s="90"/>
      <c r="E185" s="18">
        <f>E175+E176+E177+E178+E179+E180</f>
        <v>2706</v>
      </c>
      <c r="F185" s="3">
        <v>3</v>
      </c>
      <c r="G185" s="72"/>
      <c r="H185" s="90"/>
      <c r="I185" s="72"/>
      <c r="J185" s="72"/>
      <c r="K185" s="72"/>
      <c r="L185" s="72"/>
      <c r="M185" s="72"/>
      <c r="N185" s="75"/>
      <c r="O185" s="22"/>
    </row>
    <row r="186" spans="1:15" ht="9.75" customHeight="1">
      <c r="A186" s="145"/>
      <c r="B186" s="146"/>
      <c r="C186" s="146"/>
      <c r="D186" s="90"/>
      <c r="E186" s="18"/>
      <c r="F186" s="3">
        <v>4</v>
      </c>
      <c r="G186" s="72"/>
      <c r="H186" s="90"/>
      <c r="I186" s="72"/>
      <c r="J186" s="72"/>
      <c r="K186" s="72"/>
      <c r="L186" s="72"/>
      <c r="M186" s="72"/>
      <c r="N186" s="75"/>
      <c r="O186" s="22"/>
    </row>
    <row r="187" spans="1:15" ht="13.5" customHeight="1">
      <c r="A187" s="147" t="s">
        <v>136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9"/>
      <c r="O187" s="22">
        <v>1</v>
      </c>
    </row>
    <row r="188" spans="1:15" ht="25.5">
      <c r="A188" s="54">
        <v>106</v>
      </c>
      <c r="B188" s="64" t="s">
        <v>27</v>
      </c>
      <c r="C188" s="2" t="s">
        <v>28</v>
      </c>
      <c r="D188" s="18"/>
      <c r="E188" s="4"/>
      <c r="F188" s="2">
        <v>1</v>
      </c>
      <c r="G188" s="21">
        <v>0.0003</v>
      </c>
      <c r="H188" s="4">
        <f>N188/0.45*1500</f>
        <v>1</v>
      </c>
      <c r="I188" s="21"/>
      <c r="J188" s="21"/>
      <c r="K188" s="21"/>
      <c r="L188" s="21"/>
      <c r="M188" s="21"/>
      <c r="N188" s="49">
        <v>0.0003</v>
      </c>
      <c r="O188" s="22"/>
    </row>
    <row r="189" spans="1:15" ht="25.5">
      <c r="A189" s="54">
        <v>107</v>
      </c>
      <c r="B189" s="64" t="s">
        <v>27</v>
      </c>
      <c r="C189" s="2" t="s">
        <v>29</v>
      </c>
      <c r="D189" s="18"/>
      <c r="E189" s="4"/>
      <c r="F189" s="2">
        <v>1</v>
      </c>
      <c r="G189" s="21">
        <v>0.0003</v>
      </c>
      <c r="H189" s="4">
        <f>N189/0.45*1500</f>
        <v>1</v>
      </c>
      <c r="I189" s="21"/>
      <c r="J189" s="21"/>
      <c r="K189" s="21"/>
      <c r="L189" s="21"/>
      <c r="M189" s="21"/>
      <c r="N189" s="49">
        <v>0.0003</v>
      </c>
      <c r="O189" s="22"/>
    </row>
    <row r="190" spans="1:15" ht="25.5">
      <c r="A190" s="54">
        <v>108</v>
      </c>
      <c r="B190" s="64" t="s">
        <v>27</v>
      </c>
      <c r="C190" s="2" t="s">
        <v>30</v>
      </c>
      <c r="D190" s="18"/>
      <c r="E190" s="4"/>
      <c r="F190" s="2">
        <v>1</v>
      </c>
      <c r="G190" s="21">
        <v>0.000153</v>
      </c>
      <c r="H190" s="4">
        <f>I190*10700</f>
        <v>1.4124</v>
      </c>
      <c r="I190" s="21">
        <v>0.000132</v>
      </c>
      <c r="J190" s="21"/>
      <c r="K190" s="21"/>
      <c r="L190" s="21"/>
      <c r="M190" s="21"/>
      <c r="N190" s="49"/>
      <c r="O190" s="22"/>
    </row>
    <row r="191" spans="1:15" ht="25.5">
      <c r="A191" s="54">
        <v>109</v>
      </c>
      <c r="B191" s="64" t="s">
        <v>27</v>
      </c>
      <c r="C191" s="2" t="s">
        <v>31</v>
      </c>
      <c r="D191" s="18"/>
      <c r="E191" s="4"/>
      <c r="F191" s="2">
        <v>1</v>
      </c>
      <c r="G191" s="21">
        <v>0.000109</v>
      </c>
      <c r="H191" s="4">
        <f>I191*10700</f>
        <v>1.0058</v>
      </c>
      <c r="I191" s="21">
        <v>9.4E-05</v>
      </c>
      <c r="J191" s="21"/>
      <c r="K191" s="21"/>
      <c r="L191" s="21"/>
      <c r="M191" s="21"/>
      <c r="N191" s="49"/>
      <c r="O191" s="22"/>
    </row>
    <row r="192" spans="1:15" ht="25.5">
      <c r="A192" s="54">
        <v>110</v>
      </c>
      <c r="B192" s="64" t="s">
        <v>27</v>
      </c>
      <c r="C192" s="2" t="s">
        <v>203</v>
      </c>
      <c r="D192" s="18"/>
      <c r="E192" s="4"/>
      <c r="F192" s="2">
        <v>1</v>
      </c>
      <c r="G192" s="21">
        <v>0.000169</v>
      </c>
      <c r="H192" s="4">
        <f>I192*10700</f>
        <v>1.5622</v>
      </c>
      <c r="I192" s="21">
        <v>0.000146</v>
      </c>
      <c r="J192" s="21"/>
      <c r="K192" s="21"/>
      <c r="L192" s="21"/>
      <c r="M192" s="21"/>
      <c r="N192" s="49"/>
      <c r="O192" s="22"/>
    </row>
    <row r="193" spans="1:15" ht="25.5">
      <c r="A193" s="54">
        <v>111</v>
      </c>
      <c r="B193" s="64" t="s">
        <v>27</v>
      </c>
      <c r="C193" s="2" t="s">
        <v>32</v>
      </c>
      <c r="D193" s="18"/>
      <c r="E193" s="4"/>
      <c r="F193" s="2">
        <v>1</v>
      </c>
      <c r="G193" s="21">
        <v>0.000314</v>
      </c>
      <c r="H193" s="4">
        <f>N193/0.45*1500</f>
        <v>1.0466666666666666</v>
      </c>
      <c r="I193" s="21"/>
      <c r="J193" s="21"/>
      <c r="K193" s="21"/>
      <c r="L193" s="21"/>
      <c r="M193" s="21"/>
      <c r="N193" s="49">
        <v>0.000314</v>
      </c>
      <c r="O193" s="22"/>
    </row>
    <row r="194" spans="1:15" ht="25.5">
      <c r="A194" s="54">
        <v>112</v>
      </c>
      <c r="B194" s="64" t="s">
        <v>27</v>
      </c>
      <c r="C194" s="2" t="s">
        <v>33</v>
      </c>
      <c r="D194" s="18"/>
      <c r="E194" s="4"/>
      <c r="F194" s="2">
        <v>1</v>
      </c>
      <c r="G194" s="21">
        <v>0.000226</v>
      </c>
      <c r="H194" s="4">
        <f>N194/0.45*1500</f>
        <v>0.7533333333333332</v>
      </c>
      <c r="I194" s="21"/>
      <c r="J194" s="21"/>
      <c r="K194" s="21"/>
      <c r="L194" s="21"/>
      <c r="M194" s="21"/>
      <c r="N194" s="49">
        <v>0.000226</v>
      </c>
      <c r="O194" s="22"/>
    </row>
    <row r="195" spans="1:15" ht="25.5">
      <c r="A195" s="54">
        <v>113</v>
      </c>
      <c r="B195" s="64" t="s">
        <v>27</v>
      </c>
      <c r="C195" s="2" t="s">
        <v>34</v>
      </c>
      <c r="D195" s="18"/>
      <c r="E195" s="4"/>
      <c r="F195" s="2">
        <v>1</v>
      </c>
      <c r="G195" s="21">
        <v>0.0003</v>
      </c>
      <c r="H195" s="4">
        <f>N195/0.45*1500</f>
        <v>1</v>
      </c>
      <c r="I195" s="21"/>
      <c r="J195" s="21"/>
      <c r="K195" s="21"/>
      <c r="L195" s="21"/>
      <c r="M195" s="21"/>
      <c r="N195" s="49">
        <v>0.0003</v>
      </c>
      <c r="O195" s="22"/>
    </row>
    <row r="196" spans="1:15" ht="25.5">
      <c r="A196" s="54">
        <v>114</v>
      </c>
      <c r="B196" s="64" t="s">
        <v>27</v>
      </c>
      <c r="C196" s="2" t="s">
        <v>35</v>
      </c>
      <c r="D196" s="18"/>
      <c r="E196" s="4"/>
      <c r="F196" s="2">
        <v>1</v>
      </c>
      <c r="G196" s="21">
        <v>0.0003</v>
      </c>
      <c r="H196" s="4">
        <f>N196/0.45*1500</f>
        <v>1</v>
      </c>
      <c r="I196" s="21"/>
      <c r="J196" s="21"/>
      <c r="K196" s="21"/>
      <c r="L196" s="21"/>
      <c r="M196" s="21"/>
      <c r="N196" s="49">
        <v>0.0003</v>
      </c>
      <c r="O196" s="22"/>
    </row>
    <row r="197" spans="1:15" ht="25.5">
      <c r="A197" s="54">
        <v>115</v>
      </c>
      <c r="B197" s="64" t="s">
        <v>27</v>
      </c>
      <c r="C197" s="2" t="s">
        <v>36</v>
      </c>
      <c r="D197" s="18"/>
      <c r="E197" s="4"/>
      <c r="F197" s="2">
        <v>1</v>
      </c>
      <c r="G197" s="21">
        <v>0.00019</v>
      </c>
      <c r="H197" s="4">
        <f>I197*10700</f>
        <v>1.7548</v>
      </c>
      <c r="I197" s="21">
        <v>0.000164</v>
      </c>
      <c r="J197" s="21"/>
      <c r="K197" s="21"/>
      <c r="L197" s="21"/>
      <c r="M197" s="21"/>
      <c r="N197" s="49"/>
      <c r="O197" s="22"/>
    </row>
    <row r="198" spans="1:15" ht="25.5">
      <c r="A198" s="54">
        <v>116</v>
      </c>
      <c r="B198" s="64" t="s">
        <v>27</v>
      </c>
      <c r="C198" s="2" t="s">
        <v>260</v>
      </c>
      <c r="D198" s="18"/>
      <c r="E198" s="4"/>
      <c r="F198" s="2">
        <v>1</v>
      </c>
      <c r="G198" s="21">
        <v>0.000343</v>
      </c>
      <c r="H198" s="4">
        <f>M198*125</f>
        <v>0.2525</v>
      </c>
      <c r="I198" s="21"/>
      <c r="J198" s="21"/>
      <c r="K198" s="21"/>
      <c r="L198" s="21"/>
      <c r="M198" s="21">
        <v>0.00202</v>
      </c>
      <c r="N198" s="49"/>
      <c r="O198" s="22"/>
    </row>
    <row r="199" spans="1:15" ht="25.5">
      <c r="A199" s="54">
        <v>117</v>
      </c>
      <c r="B199" s="64" t="s">
        <v>27</v>
      </c>
      <c r="C199" s="2" t="s">
        <v>37</v>
      </c>
      <c r="D199" s="18"/>
      <c r="E199" s="4"/>
      <c r="F199" s="2">
        <v>1</v>
      </c>
      <c r="G199" s="21">
        <v>0.000149</v>
      </c>
      <c r="H199" s="4">
        <f>I199*10700</f>
        <v>1.3802999999999999</v>
      </c>
      <c r="I199" s="19">
        <v>0.000129</v>
      </c>
      <c r="J199" s="21"/>
      <c r="K199" s="21"/>
      <c r="L199" s="21"/>
      <c r="M199" s="21"/>
      <c r="N199" s="49"/>
      <c r="O199" s="22"/>
    </row>
    <row r="200" spans="1:15" ht="25.5">
      <c r="A200" s="54">
        <v>118</v>
      </c>
      <c r="B200" s="64" t="s">
        <v>27</v>
      </c>
      <c r="C200" s="2" t="s">
        <v>204</v>
      </c>
      <c r="D200" s="18"/>
      <c r="E200" s="4"/>
      <c r="F200" s="2">
        <v>1</v>
      </c>
      <c r="G200" s="21">
        <v>0.000157</v>
      </c>
      <c r="H200" s="4">
        <f>I200*10700</f>
        <v>1.4445000000000001</v>
      </c>
      <c r="I200" s="21">
        <v>0.000135</v>
      </c>
      <c r="J200" s="21"/>
      <c r="K200" s="21"/>
      <c r="L200" s="21"/>
      <c r="M200" s="21"/>
      <c r="N200" s="49"/>
      <c r="O200" s="22"/>
    </row>
    <row r="201" spans="1:15" ht="25.5">
      <c r="A201" s="54">
        <v>119</v>
      </c>
      <c r="B201" s="64" t="s">
        <v>27</v>
      </c>
      <c r="C201" s="2" t="s">
        <v>38</v>
      </c>
      <c r="D201" s="18"/>
      <c r="E201" s="4"/>
      <c r="F201" s="2">
        <v>1</v>
      </c>
      <c r="G201" s="21">
        <v>0.000149</v>
      </c>
      <c r="H201" s="4">
        <f>I201*10700</f>
        <v>1.3802999999999999</v>
      </c>
      <c r="I201" s="21">
        <v>0.000129</v>
      </c>
      <c r="J201" s="21"/>
      <c r="K201" s="21"/>
      <c r="L201" s="21"/>
      <c r="M201" s="21"/>
      <c r="N201" s="49"/>
      <c r="O201" s="22"/>
    </row>
    <row r="202" spans="1:15" ht="25.5">
      <c r="A202" s="54">
        <v>120</v>
      </c>
      <c r="B202" s="64" t="s">
        <v>27</v>
      </c>
      <c r="C202" s="2" t="s">
        <v>39</v>
      </c>
      <c r="D202" s="18"/>
      <c r="E202" s="4"/>
      <c r="F202" s="2">
        <v>1</v>
      </c>
      <c r="G202" s="21">
        <v>0.0003</v>
      </c>
      <c r="H202" s="4">
        <f>N202/0.45*1500</f>
        <v>1</v>
      </c>
      <c r="I202" s="21"/>
      <c r="J202" s="21"/>
      <c r="K202" s="21"/>
      <c r="L202" s="21"/>
      <c r="M202" s="21"/>
      <c r="N202" s="49">
        <v>0.0003</v>
      </c>
      <c r="O202" s="22"/>
    </row>
    <row r="203" spans="1:15" ht="25.5">
      <c r="A203" s="54">
        <v>121</v>
      </c>
      <c r="B203" s="64" t="s">
        <v>27</v>
      </c>
      <c r="C203" s="2" t="s">
        <v>40</v>
      </c>
      <c r="D203" s="18"/>
      <c r="E203" s="4"/>
      <c r="F203" s="2">
        <v>1</v>
      </c>
      <c r="G203" s="21">
        <v>0.000211</v>
      </c>
      <c r="H203" s="4">
        <f>I203*10700</f>
        <v>1.9474</v>
      </c>
      <c r="I203" s="21">
        <v>0.000182</v>
      </c>
      <c r="J203" s="21"/>
      <c r="K203" s="21"/>
      <c r="L203" s="21"/>
      <c r="M203" s="21"/>
      <c r="N203" s="49"/>
      <c r="O203" s="22"/>
    </row>
    <row r="204" spans="1:15" ht="25.5">
      <c r="A204" s="54">
        <v>122</v>
      </c>
      <c r="B204" s="64" t="s">
        <v>27</v>
      </c>
      <c r="C204" s="2" t="s">
        <v>41</v>
      </c>
      <c r="D204" s="18"/>
      <c r="E204" s="4"/>
      <c r="F204" s="2">
        <v>1</v>
      </c>
      <c r="G204" s="21">
        <v>0.000223</v>
      </c>
      <c r="H204" s="4">
        <f>I204*10700</f>
        <v>2.0544000000000002</v>
      </c>
      <c r="I204" s="21">
        <v>0.000192</v>
      </c>
      <c r="J204" s="21"/>
      <c r="K204" s="21"/>
      <c r="L204" s="21"/>
      <c r="M204" s="21"/>
      <c r="N204" s="49"/>
      <c r="O204" s="22"/>
    </row>
    <row r="205" spans="1:15" ht="25.5">
      <c r="A205" s="54">
        <v>123</v>
      </c>
      <c r="B205" s="64" t="s">
        <v>27</v>
      </c>
      <c r="C205" s="2" t="s">
        <v>42</v>
      </c>
      <c r="D205" s="18"/>
      <c r="E205" s="4"/>
      <c r="F205" s="2">
        <v>1</v>
      </c>
      <c r="G205" s="21">
        <v>0.000428</v>
      </c>
      <c r="H205" s="4">
        <f>M205*1538</f>
        <v>3.869608</v>
      </c>
      <c r="I205" s="21"/>
      <c r="J205" s="21"/>
      <c r="K205" s="21"/>
      <c r="L205" s="21"/>
      <c r="M205" s="21">
        <v>0.002516</v>
      </c>
      <c r="N205" s="49"/>
      <c r="O205" s="22"/>
    </row>
    <row r="206" spans="1:15" ht="25.5">
      <c r="A206" s="54">
        <v>124</v>
      </c>
      <c r="B206" s="66" t="s">
        <v>27</v>
      </c>
      <c r="C206" s="2" t="s">
        <v>43</v>
      </c>
      <c r="D206" s="18"/>
      <c r="E206" s="4"/>
      <c r="F206" s="2">
        <v>1</v>
      </c>
      <c r="G206" s="21">
        <v>0.0004008</v>
      </c>
      <c r="H206" s="4">
        <f>M206*1538</f>
        <v>3.6912</v>
      </c>
      <c r="I206" s="21"/>
      <c r="J206" s="21"/>
      <c r="K206" s="21"/>
      <c r="L206" s="21"/>
      <c r="M206" s="21">
        <v>0.0024</v>
      </c>
      <c r="N206" s="49"/>
      <c r="O206" s="22"/>
    </row>
    <row r="207" spans="1:15" ht="12.75">
      <c r="A207" s="198" t="s">
        <v>3</v>
      </c>
      <c r="B207" s="67" t="s">
        <v>4</v>
      </c>
      <c r="C207" s="67" t="s">
        <v>5</v>
      </c>
      <c r="D207" s="199">
        <v>1</v>
      </c>
      <c r="E207" s="200">
        <v>2</v>
      </c>
      <c r="F207" s="200"/>
      <c r="G207" s="201">
        <v>3</v>
      </c>
      <c r="H207" s="201">
        <v>4</v>
      </c>
      <c r="I207" s="201">
        <v>5</v>
      </c>
      <c r="J207" s="201">
        <v>6</v>
      </c>
      <c r="K207" s="201">
        <v>7</v>
      </c>
      <c r="L207" s="201">
        <v>8</v>
      </c>
      <c r="M207" s="201">
        <v>9</v>
      </c>
      <c r="N207" s="202">
        <v>10</v>
      </c>
      <c r="O207" s="22"/>
    </row>
    <row r="208" spans="1:15" ht="9.75" customHeight="1">
      <c r="A208" s="145" t="s">
        <v>205</v>
      </c>
      <c r="B208" s="146"/>
      <c r="C208" s="146"/>
      <c r="D208" s="99"/>
      <c r="E208" s="18"/>
      <c r="F208" s="3">
        <v>1</v>
      </c>
      <c r="G208" s="72">
        <f>SUM(G188:G206)</f>
        <v>0.0047218</v>
      </c>
      <c r="H208" s="90">
        <f aca="true" t="shared" si="13" ref="H208:N208">SUM(H188:H206)</f>
        <v>28.555407999999996</v>
      </c>
      <c r="I208" s="72">
        <f t="shared" si="13"/>
        <v>0.001303</v>
      </c>
      <c r="J208" s="72">
        <f t="shared" si="13"/>
        <v>0</v>
      </c>
      <c r="K208" s="72">
        <f t="shared" si="13"/>
        <v>0</v>
      </c>
      <c r="L208" s="72">
        <f t="shared" si="13"/>
        <v>0</v>
      </c>
      <c r="M208" s="72">
        <f>SUM(M188:M206)</f>
        <v>0.0069359999999999995</v>
      </c>
      <c r="N208" s="75">
        <f t="shared" si="13"/>
        <v>0.0020399999999999997</v>
      </c>
      <c r="O208" s="22"/>
    </row>
    <row r="209" spans="1:15" ht="9.75" customHeight="1">
      <c r="A209" s="145"/>
      <c r="B209" s="146"/>
      <c r="C209" s="146"/>
      <c r="D209" s="99"/>
      <c r="E209" s="18"/>
      <c r="F209" s="3">
        <v>2</v>
      </c>
      <c r="G209" s="72"/>
      <c r="H209" s="90"/>
      <c r="I209" s="72"/>
      <c r="J209" s="72"/>
      <c r="K209" s="72"/>
      <c r="L209" s="72"/>
      <c r="M209" s="72"/>
      <c r="N209" s="75"/>
      <c r="O209" s="22"/>
    </row>
    <row r="210" spans="1:15" ht="9.75" customHeight="1">
      <c r="A210" s="145"/>
      <c r="B210" s="146"/>
      <c r="C210" s="146"/>
      <c r="D210" s="99"/>
      <c r="E210" s="18"/>
      <c r="F210" s="3">
        <v>3</v>
      </c>
      <c r="G210" s="72"/>
      <c r="H210" s="90"/>
      <c r="I210" s="72"/>
      <c r="J210" s="72"/>
      <c r="K210" s="72"/>
      <c r="L210" s="72"/>
      <c r="M210" s="72"/>
      <c r="N210" s="75"/>
      <c r="O210" s="22"/>
    </row>
    <row r="211" spans="1:15" ht="9.75" customHeight="1">
      <c r="A211" s="145"/>
      <c r="B211" s="146"/>
      <c r="C211" s="146"/>
      <c r="D211" s="99"/>
      <c r="E211" s="18"/>
      <c r="F211" s="3">
        <v>4</v>
      </c>
      <c r="G211" s="72"/>
      <c r="H211" s="90"/>
      <c r="I211" s="72"/>
      <c r="J211" s="72"/>
      <c r="K211" s="72"/>
      <c r="L211" s="72"/>
      <c r="M211" s="72"/>
      <c r="N211" s="75"/>
      <c r="O211" s="22"/>
    </row>
    <row r="212" spans="1:15" ht="13.5" customHeight="1">
      <c r="A212" s="147" t="s">
        <v>137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9"/>
      <c r="O212" s="22">
        <v>1</v>
      </c>
    </row>
    <row r="213" spans="1:15" ht="21.75" customHeight="1">
      <c r="A213" s="54">
        <v>125</v>
      </c>
      <c r="B213" s="27" t="s">
        <v>73</v>
      </c>
      <c r="C213" s="2" t="s">
        <v>225</v>
      </c>
      <c r="D213" s="18">
        <v>600</v>
      </c>
      <c r="E213" s="18">
        <v>600</v>
      </c>
      <c r="F213" s="2">
        <v>2</v>
      </c>
      <c r="G213" s="21">
        <f>(M213*1000)*0.172/1000</f>
        <v>0.004471999999999999</v>
      </c>
      <c r="H213" s="4">
        <v>3.7</v>
      </c>
      <c r="I213" s="21"/>
      <c r="J213" s="21"/>
      <c r="K213" s="21"/>
      <c r="L213" s="21"/>
      <c r="M213" s="21">
        <v>0.026</v>
      </c>
      <c r="N213" s="49"/>
      <c r="O213" s="22"/>
    </row>
    <row r="214" spans="1:15" ht="33" customHeight="1">
      <c r="A214" s="54">
        <v>126</v>
      </c>
      <c r="B214" s="27" t="s">
        <v>74</v>
      </c>
      <c r="C214" s="2" t="s">
        <v>226</v>
      </c>
      <c r="D214" s="18">
        <v>550</v>
      </c>
      <c r="E214" s="18">
        <v>550</v>
      </c>
      <c r="F214" s="2">
        <v>2</v>
      </c>
      <c r="G214" s="21">
        <v>0.016</v>
      </c>
      <c r="H214" s="4">
        <v>4.6</v>
      </c>
      <c r="I214" s="21"/>
      <c r="J214" s="21"/>
      <c r="K214" s="21"/>
      <c r="L214" s="21"/>
      <c r="M214" s="21"/>
      <c r="N214" s="49">
        <v>0.016</v>
      </c>
      <c r="O214" s="22"/>
    </row>
    <row r="215" spans="1:15" ht="33" customHeight="1">
      <c r="A215" s="54">
        <v>127</v>
      </c>
      <c r="B215" s="27" t="s">
        <v>75</v>
      </c>
      <c r="C215" s="2" t="s">
        <v>227</v>
      </c>
      <c r="D215" s="18">
        <v>300</v>
      </c>
      <c r="E215" s="18">
        <v>300</v>
      </c>
      <c r="F215" s="2">
        <v>2</v>
      </c>
      <c r="G215" s="21">
        <f>(M215*1000)*0.172/1000</f>
        <v>0.01032</v>
      </c>
      <c r="H215" s="4">
        <v>4.19</v>
      </c>
      <c r="I215" s="21"/>
      <c r="J215" s="21"/>
      <c r="K215" s="21"/>
      <c r="L215" s="21"/>
      <c r="M215" s="21">
        <v>0.06</v>
      </c>
      <c r="N215" s="49"/>
      <c r="O215" s="22"/>
    </row>
    <row r="216" spans="1:15" ht="43.5" customHeight="1">
      <c r="A216" s="54">
        <v>128</v>
      </c>
      <c r="B216" s="27" t="s">
        <v>76</v>
      </c>
      <c r="C216" s="2" t="s">
        <v>175</v>
      </c>
      <c r="D216" s="18">
        <v>500</v>
      </c>
      <c r="E216" s="18">
        <v>500</v>
      </c>
      <c r="F216" s="2">
        <v>2</v>
      </c>
      <c r="G216" s="21">
        <v>0.00116</v>
      </c>
      <c r="H216" s="4">
        <v>5.69</v>
      </c>
      <c r="I216" s="21">
        <v>0.001</v>
      </c>
      <c r="J216" s="21"/>
      <c r="K216" s="21"/>
      <c r="L216" s="21"/>
      <c r="M216" s="21"/>
      <c r="N216" s="49"/>
      <c r="O216" s="22"/>
    </row>
    <row r="217" spans="1:15" ht="43.5" customHeight="1">
      <c r="A217" s="54">
        <v>129</v>
      </c>
      <c r="B217" s="27" t="s">
        <v>65</v>
      </c>
      <c r="C217" s="2" t="s">
        <v>176</v>
      </c>
      <c r="D217" s="18">
        <v>145.8</v>
      </c>
      <c r="E217" s="18">
        <v>145.8</v>
      </c>
      <c r="F217" s="2">
        <v>2</v>
      </c>
      <c r="G217" s="21">
        <v>0.001856</v>
      </c>
      <c r="H217" s="4">
        <v>7.4</v>
      </c>
      <c r="I217" s="21">
        <v>0.0016</v>
      </c>
      <c r="J217" s="21"/>
      <c r="K217" s="21"/>
      <c r="L217" s="21"/>
      <c r="M217" s="21"/>
      <c r="N217" s="49"/>
      <c r="O217" s="22"/>
    </row>
    <row r="218" spans="1:15" ht="22.5">
      <c r="A218" s="54">
        <v>130</v>
      </c>
      <c r="B218" s="27" t="s">
        <v>77</v>
      </c>
      <c r="C218" s="2" t="s">
        <v>70</v>
      </c>
      <c r="D218" s="18">
        <v>832</v>
      </c>
      <c r="E218" s="18">
        <v>832</v>
      </c>
      <c r="F218" s="2">
        <v>2</v>
      </c>
      <c r="G218" s="21">
        <f>(M218*1000)*0.172/1000</f>
        <v>0.00516</v>
      </c>
      <c r="H218" s="4">
        <v>4.3</v>
      </c>
      <c r="I218" s="21"/>
      <c r="J218" s="21"/>
      <c r="K218" s="21"/>
      <c r="L218" s="21"/>
      <c r="M218" s="21">
        <v>0.03</v>
      </c>
      <c r="N218" s="49"/>
      <c r="O218" s="22"/>
    </row>
    <row r="219" spans="1:15" ht="22.5">
      <c r="A219" s="54">
        <v>131</v>
      </c>
      <c r="B219" s="27" t="s">
        <v>228</v>
      </c>
      <c r="C219" s="2" t="s">
        <v>72</v>
      </c>
      <c r="D219" s="18">
        <v>59.8</v>
      </c>
      <c r="E219" s="18">
        <v>59.8</v>
      </c>
      <c r="F219" s="2">
        <v>2</v>
      </c>
      <c r="G219" s="21">
        <v>0.012</v>
      </c>
      <c r="H219" s="4">
        <v>4.8</v>
      </c>
      <c r="I219" s="21"/>
      <c r="J219" s="21"/>
      <c r="K219" s="21"/>
      <c r="L219" s="21"/>
      <c r="M219" s="21"/>
      <c r="N219" s="49">
        <v>0.012</v>
      </c>
      <c r="O219" s="22"/>
    </row>
    <row r="220" spans="1:15" ht="33.75">
      <c r="A220" s="54">
        <v>132</v>
      </c>
      <c r="B220" s="27" t="s">
        <v>127</v>
      </c>
      <c r="C220" s="2" t="s">
        <v>229</v>
      </c>
      <c r="D220" s="18">
        <v>1000</v>
      </c>
      <c r="E220" s="18">
        <v>1000</v>
      </c>
      <c r="F220" s="2">
        <v>3</v>
      </c>
      <c r="G220" s="21">
        <v>0.016</v>
      </c>
      <c r="H220" s="4">
        <v>150</v>
      </c>
      <c r="I220" s="21"/>
      <c r="J220" s="21"/>
      <c r="K220" s="21"/>
      <c r="L220" s="21"/>
      <c r="M220" s="21">
        <v>0.07</v>
      </c>
      <c r="N220" s="49"/>
      <c r="O220" s="22"/>
    </row>
    <row r="221" spans="1:15" ht="12.75">
      <c r="A221" s="54">
        <v>133</v>
      </c>
      <c r="B221" s="27" t="s">
        <v>232</v>
      </c>
      <c r="C221" s="2" t="s">
        <v>161</v>
      </c>
      <c r="D221" s="18">
        <v>65</v>
      </c>
      <c r="E221" s="18">
        <v>65</v>
      </c>
      <c r="F221" s="2">
        <v>3</v>
      </c>
      <c r="G221" s="21">
        <v>0.02</v>
      </c>
      <c r="H221" s="4">
        <v>30</v>
      </c>
      <c r="I221" s="21"/>
      <c r="J221" s="21"/>
      <c r="K221" s="21"/>
      <c r="L221" s="21"/>
      <c r="M221" s="21">
        <v>0.104</v>
      </c>
      <c r="N221" s="49"/>
      <c r="O221" s="22"/>
    </row>
    <row r="222" spans="1:15" ht="45">
      <c r="A222" s="54">
        <v>134</v>
      </c>
      <c r="B222" s="27" t="s">
        <v>129</v>
      </c>
      <c r="C222" s="2" t="s">
        <v>230</v>
      </c>
      <c r="D222" s="18"/>
      <c r="E222" s="18"/>
      <c r="F222" s="2">
        <v>3</v>
      </c>
      <c r="G222" s="21">
        <v>0.012</v>
      </c>
      <c r="H222" s="4">
        <v>95</v>
      </c>
      <c r="I222" s="21">
        <v>0.05</v>
      </c>
      <c r="J222" s="21"/>
      <c r="K222" s="21"/>
      <c r="L222" s="21"/>
      <c r="M222" s="21">
        <v>0.05</v>
      </c>
      <c r="N222" s="49"/>
      <c r="O222" s="22"/>
    </row>
    <row r="223" spans="1:15" ht="22.5">
      <c r="A223" s="54">
        <v>135</v>
      </c>
      <c r="B223" s="27" t="s">
        <v>102</v>
      </c>
      <c r="C223" s="2" t="s">
        <v>231</v>
      </c>
      <c r="D223" s="18">
        <v>15</v>
      </c>
      <c r="E223" s="18">
        <v>15</v>
      </c>
      <c r="F223" s="2">
        <v>3</v>
      </c>
      <c r="G223" s="21"/>
      <c r="H223" s="4">
        <v>60</v>
      </c>
      <c r="I223" s="21"/>
      <c r="J223" s="21"/>
      <c r="K223" s="21"/>
      <c r="L223" s="21"/>
      <c r="M223" s="21"/>
      <c r="N223" s="49"/>
      <c r="O223" s="22"/>
    </row>
    <row r="224" spans="1:15" ht="9.75" customHeight="1">
      <c r="A224" s="145" t="s">
        <v>214</v>
      </c>
      <c r="B224" s="146"/>
      <c r="C224" s="146"/>
      <c r="D224" s="90">
        <f>SUM(D213:D223)</f>
        <v>4067.6000000000004</v>
      </c>
      <c r="E224" s="18"/>
      <c r="F224" s="3">
        <v>1</v>
      </c>
      <c r="G224" s="72">
        <f aca="true" t="shared" si="14" ref="G224:N224">SUM(G213:G223)</f>
        <v>0.098968</v>
      </c>
      <c r="H224" s="90">
        <f t="shared" si="14"/>
        <v>369.68</v>
      </c>
      <c r="I224" s="72">
        <f t="shared" si="14"/>
        <v>0.0526</v>
      </c>
      <c r="J224" s="72">
        <f t="shared" si="14"/>
        <v>0</v>
      </c>
      <c r="K224" s="72">
        <f t="shared" si="14"/>
        <v>0</v>
      </c>
      <c r="L224" s="72">
        <f t="shared" si="14"/>
        <v>0</v>
      </c>
      <c r="M224" s="72">
        <f t="shared" si="14"/>
        <v>0.33999999999999997</v>
      </c>
      <c r="N224" s="75">
        <f t="shared" si="14"/>
        <v>0.028</v>
      </c>
      <c r="O224" s="22"/>
    </row>
    <row r="225" spans="1:15" ht="9.75" customHeight="1">
      <c r="A225" s="145"/>
      <c r="B225" s="146"/>
      <c r="C225" s="146"/>
      <c r="D225" s="90"/>
      <c r="E225" s="18">
        <f>E213+E214+E215+E216+E217+E218+E219</f>
        <v>2987.6000000000004</v>
      </c>
      <c r="F225" s="3">
        <v>2</v>
      </c>
      <c r="G225" s="72"/>
      <c r="H225" s="90"/>
      <c r="I225" s="72"/>
      <c r="J225" s="72"/>
      <c r="K225" s="72"/>
      <c r="L225" s="72"/>
      <c r="M225" s="72"/>
      <c r="N225" s="75"/>
      <c r="O225" s="22"/>
    </row>
    <row r="226" spans="1:15" ht="9.75" customHeight="1">
      <c r="A226" s="145"/>
      <c r="B226" s="146"/>
      <c r="C226" s="146"/>
      <c r="D226" s="90"/>
      <c r="E226" s="18">
        <f>E223+E221+E220</f>
        <v>1080</v>
      </c>
      <c r="F226" s="3">
        <v>3</v>
      </c>
      <c r="G226" s="72"/>
      <c r="H226" s="90"/>
      <c r="I226" s="72"/>
      <c r="J226" s="72"/>
      <c r="K226" s="72"/>
      <c r="L226" s="72"/>
      <c r="M226" s="72"/>
      <c r="N226" s="75"/>
      <c r="O226" s="22"/>
    </row>
    <row r="227" spans="1:15" ht="9.75" customHeight="1">
      <c r="A227" s="145"/>
      <c r="B227" s="146"/>
      <c r="C227" s="146"/>
      <c r="D227" s="90"/>
      <c r="E227" s="18"/>
      <c r="F227" s="3">
        <v>4</v>
      </c>
      <c r="G227" s="72"/>
      <c r="H227" s="90"/>
      <c r="I227" s="72"/>
      <c r="J227" s="72"/>
      <c r="K227" s="72"/>
      <c r="L227" s="72"/>
      <c r="M227" s="72"/>
      <c r="N227" s="75"/>
      <c r="O227" s="22"/>
    </row>
    <row r="228" spans="1:15" ht="13.5" customHeight="1">
      <c r="A228" s="147" t="s">
        <v>138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9"/>
      <c r="O228" s="22">
        <v>1</v>
      </c>
    </row>
    <row r="229" spans="1:15" ht="22.5">
      <c r="A229" s="57">
        <v>136</v>
      </c>
      <c r="B229" s="27" t="s">
        <v>48</v>
      </c>
      <c r="C229" s="2" t="s">
        <v>177</v>
      </c>
      <c r="D229" s="18">
        <v>420</v>
      </c>
      <c r="E229" s="18">
        <v>420</v>
      </c>
      <c r="F229" s="2">
        <v>1</v>
      </c>
      <c r="G229" s="21"/>
      <c r="H229" s="4"/>
      <c r="I229" s="21"/>
      <c r="J229" s="21"/>
      <c r="K229" s="21"/>
      <c r="L229" s="21"/>
      <c r="M229" s="21"/>
      <c r="N229" s="49"/>
      <c r="O229" s="22"/>
    </row>
    <row r="230" spans="1:15" ht="45">
      <c r="A230" s="57">
        <v>137</v>
      </c>
      <c r="B230" s="27" t="s">
        <v>63</v>
      </c>
      <c r="C230" s="2" t="s">
        <v>233</v>
      </c>
      <c r="D230" s="18">
        <v>300</v>
      </c>
      <c r="E230" s="4">
        <v>300</v>
      </c>
      <c r="F230" s="2">
        <v>2</v>
      </c>
      <c r="G230" s="21">
        <v>0.0007</v>
      </c>
      <c r="H230" s="4">
        <v>7.7</v>
      </c>
      <c r="I230" s="21"/>
      <c r="J230" s="21"/>
      <c r="K230" s="21"/>
      <c r="L230" s="21"/>
      <c r="M230" s="21">
        <v>0.005</v>
      </c>
      <c r="N230" s="49"/>
      <c r="O230" s="22"/>
    </row>
    <row r="231" spans="1:15" ht="9.75" customHeight="1">
      <c r="A231" s="145" t="s">
        <v>216</v>
      </c>
      <c r="B231" s="146"/>
      <c r="C231" s="146"/>
      <c r="D231" s="90">
        <f>D229+D230</f>
        <v>720</v>
      </c>
      <c r="E231" s="18">
        <f>E229</f>
        <v>420</v>
      </c>
      <c r="F231" s="3">
        <v>1</v>
      </c>
      <c r="G231" s="72">
        <f>G229+G230</f>
        <v>0.0007</v>
      </c>
      <c r="H231" s="90">
        <f aca="true" t="shared" si="15" ref="H231:N231">H229+H230</f>
        <v>7.7</v>
      </c>
      <c r="I231" s="72">
        <f t="shared" si="15"/>
        <v>0</v>
      </c>
      <c r="J231" s="72">
        <f t="shared" si="15"/>
        <v>0</v>
      </c>
      <c r="K231" s="72">
        <f t="shared" si="15"/>
        <v>0</v>
      </c>
      <c r="L231" s="72">
        <f t="shared" si="15"/>
        <v>0</v>
      </c>
      <c r="M231" s="72">
        <f t="shared" si="15"/>
        <v>0.005</v>
      </c>
      <c r="N231" s="75">
        <f t="shared" si="15"/>
        <v>0</v>
      </c>
      <c r="O231" s="22"/>
    </row>
    <row r="232" spans="1:15" ht="9.75" customHeight="1">
      <c r="A232" s="145"/>
      <c r="B232" s="146"/>
      <c r="C232" s="146"/>
      <c r="D232" s="90"/>
      <c r="E232" s="18">
        <f>E230</f>
        <v>300</v>
      </c>
      <c r="F232" s="3">
        <v>2</v>
      </c>
      <c r="G232" s="72"/>
      <c r="H232" s="90"/>
      <c r="I232" s="72"/>
      <c r="J232" s="72"/>
      <c r="K232" s="72"/>
      <c r="L232" s="72"/>
      <c r="M232" s="72"/>
      <c r="N232" s="75"/>
      <c r="O232" s="22"/>
    </row>
    <row r="233" spans="1:15" ht="9.75" customHeight="1">
      <c r="A233" s="145"/>
      <c r="B233" s="146"/>
      <c r="C233" s="146"/>
      <c r="D233" s="90"/>
      <c r="E233" s="18"/>
      <c r="F233" s="3">
        <v>3</v>
      </c>
      <c r="G233" s="72"/>
      <c r="H233" s="90"/>
      <c r="I233" s="72"/>
      <c r="J233" s="72"/>
      <c r="K233" s="72"/>
      <c r="L233" s="72"/>
      <c r="M233" s="72"/>
      <c r="N233" s="75"/>
      <c r="O233" s="22"/>
    </row>
    <row r="234" spans="1:15" ht="9.75" customHeight="1">
      <c r="A234" s="145"/>
      <c r="B234" s="146"/>
      <c r="C234" s="146"/>
      <c r="D234" s="90"/>
      <c r="E234" s="18"/>
      <c r="F234" s="3">
        <v>4</v>
      </c>
      <c r="G234" s="72"/>
      <c r="H234" s="90"/>
      <c r="I234" s="72"/>
      <c r="J234" s="72"/>
      <c r="K234" s="72"/>
      <c r="L234" s="72"/>
      <c r="M234" s="72"/>
      <c r="N234" s="75"/>
      <c r="O234" s="22"/>
    </row>
    <row r="235" spans="1:15" ht="13.5" customHeight="1">
      <c r="A235" s="147" t="s">
        <v>139</v>
      </c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9"/>
      <c r="O235" s="22">
        <v>1</v>
      </c>
    </row>
    <row r="236" spans="1:15" ht="16.5" customHeight="1">
      <c r="A236" s="156">
        <v>138</v>
      </c>
      <c r="B236" s="138" t="s">
        <v>55</v>
      </c>
      <c r="C236" s="144" t="s">
        <v>146</v>
      </c>
      <c r="D236" s="143">
        <v>120</v>
      </c>
      <c r="E236" s="143">
        <v>120</v>
      </c>
      <c r="F236" s="167">
        <v>2</v>
      </c>
      <c r="G236" s="142">
        <v>0.00126</v>
      </c>
      <c r="H236" s="143">
        <v>10.6</v>
      </c>
      <c r="I236" s="142"/>
      <c r="J236" s="142"/>
      <c r="K236" s="142"/>
      <c r="L236" s="142"/>
      <c r="M236" s="142">
        <v>0.07</v>
      </c>
      <c r="N236" s="166"/>
      <c r="O236" s="22"/>
    </row>
    <row r="237" spans="1:15" ht="16.5" customHeight="1">
      <c r="A237" s="157"/>
      <c r="B237" s="139"/>
      <c r="C237" s="144"/>
      <c r="D237" s="143"/>
      <c r="E237" s="143"/>
      <c r="F237" s="167"/>
      <c r="G237" s="142"/>
      <c r="H237" s="143"/>
      <c r="I237" s="142"/>
      <c r="J237" s="142"/>
      <c r="K237" s="142"/>
      <c r="L237" s="142"/>
      <c r="M237" s="142"/>
      <c r="N237" s="166"/>
      <c r="O237" s="22"/>
    </row>
    <row r="238" spans="1:15" ht="16.5" customHeight="1">
      <c r="A238" s="156">
        <v>139</v>
      </c>
      <c r="B238" s="138" t="s">
        <v>55</v>
      </c>
      <c r="C238" s="144" t="s">
        <v>147</v>
      </c>
      <c r="D238" s="143">
        <v>35</v>
      </c>
      <c r="E238" s="143">
        <v>35</v>
      </c>
      <c r="F238" s="167">
        <v>2</v>
      </c>
      <c r="G238" s="142">
        <v>0.00072</v>
      </c>
      <c r="H238" s="143">
        <v>6.2</v>
      </c>
      <c r="I238" s="142"/>
      <c r="J238" s="142"/>
      <c r="K238" s="142"/>
      <c r="L238" s="142"/>
      <c r="M238" s="142">
        <v>0.004</v>
      </c>
      <c r="N238" s="166"/>
      <c r="O238" s="22"/>
    </row>
    <row r="239" spans="1:15" ht="16.5" customHeight="1">
      <c r="A239" s="157"/>
      <c r="B239" s="139"/>
      <c r="C239" s="144"/>
      <c r="D239" s="143"/>
      <c r="E239" s="143"/>
      <c r="F239" s="167"/>
      <c r="G239" s="142"/>
      <c r="H239" s="143"/>
      <c r="I239" s="142"/>
      <c r="J239" s="142"/>
      <c r="K239" s="142"/>
      <c r="L239" s="142"/>
      <c r="M239" s="142"/>
      <c r="N239" s="166"/>
      <c r="O239" s="22"/>
    </row>
    <row r="240" spans="1:15" ht="23.25" customHeight="1">
      <c r="A240" s="57">
        <v>140</v>
      </c>
      <c r="B240" s="27" t="s">
        <v>55</v>
      </c>
      <c r="C240" s="2" t="s">
        <v>152</v>
      </c>
      <c r="D240" s="4">
        <v>5.6</v>
      </c>
      <c r="E240" s="4">
        <v>5.6</v>
      </c>
      <c r="F240" s="8">
        <v>2</v>
      </c>
      <c r="G240" s="21">
        <v>0.00018</v>
      </c>
      <c r="H240" s="4">
        <v>1.6</v>
      </c>
      <c r="I240" s="21"/>
      <c r="J240" s="21"/>
      <c r="K240" s="21"/>
      <c r="L240" s="21"/>
      <c r="M240" s="21">
        <v>0.001</v>
      </c>
      <c r="N240" s="49"/>
      <c r="O240" s="22"/>
    </row>
    <row r="241" spans="1:15" ht="24.75" customHeight="1">
      <c r="A241" s="57">
        <v>141</v>
      </c>
      <c r="B241" s="27" t="s">
        <v>56</v>
      </c>
      <c r="C241" s="2" t="s">
        <v>154</v>
      </c>
      <c r="D241" s="4">
        <v>3</v>
      </c>
      <c r="E241" s="4">
        <v>3</v>
      </c>
      <c r="F241" s="8">
        <v>3</v>
      </c>
      <c r="G241" s="21">
        <v>0.00036</v>
      </c>
      <c r="H241" s="4">
        <v>2.5</v>
      </c>
      <c r="I241" s="21"/>
      <c r="J241" s="21"/>
      <c r="K241" s="21"/>
      <c r="L241" s="21">
        <v>0.001</v>
      </c>
      <c r="M241" s="21"/>
      <c r="N241" s="49"/>
      <c r="O241" s="22"/>
    </row>
    <row r="242" spans="1:15" ht="33" customHeight="1">
      <c r="A242" s="57">
        <v>142</v>
      </c>
      <c r="B242" s="27" t="s">
        <v>56</v>
      </c>
      <c r="C242" s="2" t="s">
        <v>234</v>
      </c>
      <c r="D242" s="4">
        <v>1.3</v>
      </c>
      <c r="E242" s="4">
        <v>1.3</v>
      </c>
      <c r="F242" s="8">
        <v>3</v>
      </c>
      <c r="G242" s="21">
        <v>0.00036</v>
      </c>
      <c r="H242" s="4">
        <v>2.5</v>
      </c>
      <c r="I242" s="21"/>
      <c r="J242" s="21"/>
      <c r="K242" s="21"/>
      <c r="L242" s="21">
        <v>0.001</v>
      </c>
      <c r="M242" s="21"/>
      <c r="N242" s="49"/>
      <c r="O242" s="22"/>
    </row>
    <row r="243" spans="1:15" ht="56.25">
      <c r="A243" s="57">
        <v>143</v>
      </c>
      <c r="B243" s="27" t="s">
        <v>178</v>
      </c>
      <c r="C243" s="2" t="s">
        <v>236</v>
      </c>
      <c r="D243" s="4">
        <v>580</v>
      </c>
      <c r="E243" s="4">
        <v>580</v>
      </c>
      <c r="F243" s="8">
        <v>2</v>
      </c>
      <c r="G243" s="21">
        <v>0.0342</v>
      </c>
      <c r="H243" s="4">
        <v>288</v>
      </c>
      <c r="I243" s="21"/>
      <c r="J243" s="21"/>
      <c r="K243" s="21"/>
      <c r="L243" s="21"/>
      <c r="M243" s="21">
        <v>0.19</v>
      </c>
      <c r="N243" s="49"/>
      <c r="O243" s="22"/>
    </row>
    <row r="244" spans="1:15" ht="33" customHeight="1">
      <c r="A244" s="57">
        <v>144</v>
      </c>
      <c r="B244" s="27" t="s">
        <v>52</v>
      </c>
      <c r="C244" s="2" t="s">
        <v>235</v>
      </c>
      <c r="D244" s="4">
        <v>280</v>
      </c>
      <c r="E244" s="4">
        <v>280</v>
      </c>
      <c r="F244" s="8">
        <v>2</v>
      </c>
      <c r="G244" s="21">
        <v>0.00288</v>
      </c>
      <c r="H244" s="4">
        <v>20</v>
      </c>
      <c r="I244" s="21"/>
      <c r="J244" s="21"/>
      <c r="K244" s="21"/>
      <c r="L244" s="21">
        <v>0.008</v>
      </c>
      <c r="M244" s="21"/>
      <c r="N244" s="49"/>
      <c r="O244" s="22"/>
    </row>
    <row r="245" spans="1:15" ht="12.75">
      <c r="A245" s="198" t="s">
        <v>3</v>
      </c>
      <c r="B245" s="67" t="s">
        <v>4</v>
      </c>
      <c r="C245" s="67" t="s">
        <v>5</v>
      </c>
      <c r="D245" s="199">
        <v>1</v>
      </c>
      <c r="E245" s="200">
        <v>2</v>
      </c>
      <c r="F245" s="200"/>
      <c r="G245" s="201">
        <v>3</v>
      </c>
      <c r="H245" s="201">
        <v>4</v>
      </c>
      <c r="I245" s="201">
        <v>5</v>
      </c>
      <c r="J245" s="201">
        <v>6</v>
      </c>
      <c r="K245" s="201">
        <v>7</v>
      </c>
      <c r="L245" s="201">
        <v>8</v>
      </c>
      <c r="M245" s="201">
        <v>9</v>
      </c>
      <c r="N245" s="202">
        <v>10</v>
      </c>
      <c r="O245" s="22"/>
    </row>
    <row r="246" spans="1:15" ht="33" customHeight="1">
      <c r="A246" s="57">
        <v>145</v>
      </c>
      <c r="B246" s="27" t="s">
        <v>49</v>
      </c>
      <c r="C246" s="2" t="s">
        <v>145</v>
      </c>
      <c r="D246" s="4">
        <v>130</v>
      </c>
      <c r="E246" s="4">
        <v>130</v>
      </c>
      <c r="F246" s="8">
        <v>2</v>
      </c>
      <c r="G246" s="21">
        <v>0.0009</v>
      </c>
      <c r="H246" s="4">
        <v>7.6</v>
      </c>
      <c r="I246" s="21"/>
      <c r="J246" s="21"/>
      <c r="K246" s="21"/>
      <c r="L246" s="21"/>
      <c r="M246" s="21">
        <v>0.005</v>
      </c>
      <c r="N246" s="49"/>
      <c r="O246" s="22"/>
    </row>
    <row r="247" spans="1:15" ht="33" customHeight="1">
      <c r="A247" s="57">
        <v>146</v>
      </c>
      <c r="B247" s="27" t="s">
        <v>57</v>
      </c>
      <c r="C247" s="2" t="s">
        <v>146</v>
      </c>
      <c r="D247" s="4">
        <v>1300</v>
      </c>
      <c r="E247" s="4">
        <v>1300</v>
      </c>
      <c r="F247" s="8">
        <v>2</v>
      </c>
      <c r="G247" s="21">
        <v>0.045</v>
      </c>
      <c r="H247" s="4">
        <v>379</v>
      </c>
      <c r="I247" s="21"/>
      <c r="J247" s="21"/>
      <c r="K247" s="21"/>
      <c r="L247" s="21"/>
      <c r="M247" s="21">
        <v>0.25</v>
      </c>
      <c r="N247" s="49"/>
      <c r="O247" s="22"/>
    </row>
    <row r="248" spans="1:15" ht="9.75" customHeight="1">
      <c r="A248" s="145" t="s">
        <v>221</v>
      </c>
      <c r="B248" s="146"/>
      <c r="C248" s="146"/>
      <c r="D248" s="90">
        <f>SUM(D236:D244)+D246+D247</f>
        <v>2454.9</v>
      </c>
      <c r="E248" s="18"/>
      <c r="F248" s="3">
        <v>1</v>
      </c>
      <c r="G248" s="72">
        <f>SUM(G236:G244)+G246+G247</f>
        <v>0.08585999999999999</v>
      </c>
      <c r="H248" s="72">
        <f aca="true" t="shared" si="16" ref="H248:N248">SUM(H236:H244)+H246+H247</f>
        <v>718</v>
      </c>
      <c r="I248" s="72">
        <f t="shared" si="16"/>
        <v>0</v>
      </c>
      <c r="J248" s="72">
        <f t="shared" si="16"/>
        <v>0</v>
      </c>
      <c r="K248" s="72">
        <f t="shared" si="16"/>
        <v>0</v>
      </c>
      <c r="L248" s="72">
        <f t="shared" si="16"/>
        <v>0.01</v>
      </c>
      <c r="M248" s="72">
        <f t="shared" si="16"/>
        <v>0.52</v>
      </c>
      <c r="N248" s="75">
        <f t="shared" si="16"/>
        <v>0</v>
      </c>
      <c r="O248" s="22"/>
    </row>
    <row r="249" spans="1:15" ht="9.75" customHeight="1">
      <c r="A249" s="145"/>
      <c r="B249" s="146"/>
      <c r="C249" s="146"/>
      <c r="D249" s="90"/>
      <c r="E249" s="18">
        <f>E236+E238+E240+E243+E244+E246+E247</f>
        <v>2450.6</v>
      </c>
      <c r="F249" s="3">
        <v>2</v>
      </c>
      <c r="G249" s="72"/>
      <c r="H249" s="72"/>
      <c r="I249" s="72"/>
      <c r="J249" s="72"/>
      <c r="K249" s="72"/>
      <c r="L249" s="72"/>
      <c r="M249" s="72"/>
      <c r="N249" s="75"/>
      <c r="O249" s="22"/>
    </row>
    <row r="250" spans="1:15" ht="9.75" customHeight="1">
      <c r="A250" s="145"/>
      <c r="B250" s="146"/>
      <c r="C250" s="146"/>
      <c r="D250" s="90"/>
      <c r="E250" s="18">
        <f>E241+E242</f>
        <v>4.3</v>
      </c>
      <c r="F250" s="3">
        <v>3</v>
      </c>
      <c r="G250" s="72"/>
      <c r="H250" s="72"/>
      <c r="I250" s="72"/>
      <c r="J250" s="72"/>
      <c r="K250" s="72"/>
      <c r="L250" s="72"/>
      <c r="M250" s="72"/>
      <c r="N250" s="75"/>
      <c r="O250" s="22"/>
    </row>
    <row r="251" spans="1:15" ht="9.75" customHeight="1">
      <c r="A251" s="145"/>
      <c r="B251" s="146"/>
      <c r="C251" s="146"/>
      <c r="D251" s="90"/>
      <c r="E251" s="18"/>
      <c r="F251" s="3">
        <v>4</v>
      </c>
      <c r="G251" s="72"/>
      <c r="H251" s="72"/>
      <c r="I251" s="72"/>
      <c r="J251" s="72"/>
      <c r="K251" s="72"/>
      <c r="L251" s="72"/>
      <c r="M251" s="72"/>
      <c r="N251" s="75"/>
      <c r="O251" s="22"/>
    </row>
    <row r="252" spans="1:15" s="205" customFormat="1" ht="9.75" customHeight="1">
      <c r="A252" s="145" t="s">
        <v>16</v>
      </c>
      <c r="B252" s="146"/>
      <c r="C252" s="146"/>
      <c r="D252" s="90">
        <f>D248+D231+D224+D208+D183+D170+D153+D146</f>
        <v>108044.76</v>
      </c>
      <c r="E252" s="28">
        <f>E248+E231+E224+E208+E183+E170+E153+E146</f>
        <v>420</v>
      </c>
      <c r="F252" s="26">
        <v>1</v>
      </c>
      <c r="G252" s="72">
        <f aca="true" t="shared" si="17" ref="G252:N252">G248+G231+G224+G208+G183+G170+G153+G146</f>
        <v>18.4436626</v>
      </c>
      <c r="H252" s="90">
        <f t="shared" si="17"/>
        <v>18662.501808</v>
      </c>
      <c r="I252" s="72">
        <f t="shared" si="17"/>
        <v>0.19290300000000002</v>
      </c>
      <c r="J252" s="72">
        <f t="shared" si="17"/>
        <v>0.08560999999999999</v>
      </c>
      <c r="K252" s="72">
        <f t="shared" si="17"/>
        <v>0</v>
      </c>
      <c r="L252" s="72">
        <f t="shared" si="17"/>
        <v>45.14729</v>
      </c>
      <c r="M252" s="72">
        <f t="shared" si="17"/>
        <v>3.280974</v>
      </c>
      <c r="N252" s="75">
        <f t="shared" si="17"/>
        <v>0.10973</v>
      </c>
      <c r="O252" s="65"/>
    </row>
    <row r="253" spans="1:15" s="205" customFormat="1" ht="9.75" customHeight="1">
      <c r="A253" s="145"/>
      <c r="B253" s="146"/>
      <c r="C253" s="146"/>
      <c r="D253" s="90"/>
      <c r="E253" s="28">
        <f>E249+E232+E225+E209+E184+E171+E154+E147</f>
        <v>6238.200000000001</v>
      </c>
      <c r="F253" s="26">
        <v>2</v>
      </c>
      <c r="G253" s="72"/>
      <c r="H253" s="90"/>
      <c r="I253" s="72"/>
      <c r="J253" s="72"/>
      <c r="K253" s="72"/>
      <c r="L253" s="72"/>
      <c r="M253" s="72"/>
      <c r="N253" s="75"/>
      <c r="O253" s="65"/>
    </row>
    <row r="254" spans="1:15" s="205" customFormat="1" ht="9.75" customHeight="1">
      <c r="A254" s="145"/>
      <c r="B254" s="146"/>
      <c r="C254" s="146"/>
      <c r="D254" s="90"/>
      <c r="E254" s="28">
        <f>E250+E233+E226+E210+E185+E172+E155+E148</f>
        <v>101386.56</v>
      </c>
      <c r="F254" s="26">
        <v>3</v>
      </c>
      <c r="G254" s="72"/>
      <c r="H254" s="90"/>
      <c r="I254" s="72"/>
      <c r="J254" s="72"/>
      <c r="K254" s="72"/>
      <c r="L254" s="72"/>
      <c r="M254" s="72"/>
      <c r="N254" s="75"/>
      <c r="O254" s="65"/>
    </row>
    <row r="255" spans="1:15" s="205" customFormat="1" ht="9.75" customHeight="1">
      <c r="A255" s="145"/>
      <c r="B255" s="146"/>
      <c r="C255" s="146"/>
      <c r="D255" s="90"/>
      <c r="E255" s="28">
        <f>E251+E234+E227+E211+E186+E173+E156+E149</f>
        <v>0</v>
      </c>
      <c r="F255" s="26">
        <v>4</v>
      </c>
      <c r="G255" s="72"/>
      <c r="H255" s="90"/>
      <c r="I255" s="72"/>
      <c r="J255" s="72"/>
      <c r="K255" s="72"/>
      <c r="L255" s="72"/>
      <c r="M255" s="72"/>
      <c r="N255" s="75"/>
      <c r="O255" s="65"/>
    </row>
    <row r="256" spans="1:15" ht="13.5" customHeight="1">
      <c r="A256" s="147" t="s">
        <v>14</v>
      </c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6"/>
      <c r="O256" s="22"/>
    </row>
    <row r="257" spans="1:15" ht="13.5" customHeight="1">
      <c r="A257" s="147" t="s">
        <v>132</v>
      </c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9"/>
      <c r="O257" s="22">
        <v>1</v>
      </c>
    </row>
    <row r="258" spans="1:15" ht="13.5" customHeight="1">
      <c r="A258" s="54">
        <v>147</v>
      </c>
      <c r="B258" s="12" t="s">
        <v>158</v>
      </c>
      <c r="C258" s="2" t="s">
        <v>107</v>
      </c>
      <c r="D258" s="4">
        <v>81.31</v>
      </c>
      <c r="E258" s="4">
        <v>81.31</v>
      </c>
      <c r="F258" s="2">
        <v>3</v>
      </c>
      <c r="G258" s="21">
        <v>0.05208</v>
      </c>
      <c r="H258" s="4">
        <v>359.07</v>
      </c>
      <c r="I258" s="21"/>
      <c r="J258" s="21"/>
      <c r="K258" s="21"/>
      <c r="L258" s="21"/>
      <c r="M258" s="21">
        <v>0.36268</v>
      </c>
      <c r="N258" s="49"/>
      <c r="O258" s="22"/>
    </row>
    <row r="259" spans="1:15" ht="13.5" customHeight="1">
      <c r="A259" s="54">
        <v>148</v>
      </c>
      <c r="B259" s="12" t="s">
        <v>112</v>
      </c>
      <c r="C259" s="2" t="s">
        <v>107</v>
      </c>
      <c r="D259" s="4">
        <v>724.46</v>
      </c>
      <c r="E259" s="4">
        <v>724.46</v>
      </c>
      <c r="F259" s="2">
        <v>3</v>
      </c>
      <c r="G259" s="21">
        <v>0.109824</v>
      </c>
      <c r="H259" s="4">
        <v>760.32</v>
      </c>
      <c r="I259" s="21"/>
      <c r="J259" s="21"/>
      <c r="K259" s="21"/>
      <c r="L259" s="21"/>
      <c r="M259" s="21">
        <v>0.767998</v>
      </c>
      <c r="N259" s="49"/>
      <c r="O259" s="22"/>
    </row>
    <row r="260" spans="1:15" ht="13.5" customHeight="1">
      <c r="A260" s="54">
        <v>149</v>
      </c>
      <c r="B260" s="12" t="s">
        <v>108</v>
      </c>
      <c r="C260" s="2" t="s">
        <v>107</v>
      </c>
      <c r="D260" s="4">
        <v>431.92</v>
      </c>
      <c r="E260" s="4">
        <v>431.92</v>
      </c>
      <c r="F260" s="2">
        <v>3</v>
      </c>
      <c r="G260" s="21">
        <v>0.07699</v>
      </c>
      <c r="H260" s="4">
        <v>532.98</v>
      </c>
      <c r="I260" s="21"/>
      <c r="J260" s="21"/>
      <c r="K260" s="21"/>
      <c r="L260" s="21"/>
      <c r="M260" s="21">
        <v>0.53836</v>
      </c>
      <c r="N260" s="49"/>
      <c r="O260" s="22"/>
    </row>
    <row r="261" spans="1:15" ht="13.5" customHeight="1">
      <c r="A261" s="54">
        <v>150</v>
      </c>
      <c r="B261" s="12" t="s">
        <v>119</v>
      </c>
      <c r="C261" s="2" t="s">
        <v>107</v>
      </c>
      <c r="D261" s="4">
        <v>895.49</v>
      </c>
      <c r="E261" s="4">
        <v>895.49</v>
      </c>
      <c r="F261" s="2">
        <v>3</v>
      </c>
      <c r="G261" s="21">
        <v>0.05022</v>
      </c>
      <c r="H261" s="4">
        <v>962.59</v>
      </c>
      <c r="I261" s="21"/>
      <c r="J261" s="21">
        <v>0.034626</v>
      </c>
      <c r="K261" s="21"/>
      <c r="L261" s="21"/>
      <c r="M261" s="21"/>
      <c r="N261" s="49"/>
      <c r="O261" s="22"/>
    </row>
    <row r="262" spans="1:15" ht="13.5" customHeight="1">
      <c r="A262" s="54">
        <v>151</v>
      </c>
      <c r="B262" s="12" t="s">
        <v>237</v>
      </c>
      <c r="C262" s="2" t="s">
        <v>107</v>
      </c>
      <c r="D262" s="4">
        <v>613.78</v>
      </c>
      <c r="E262" s="4">
        <v>613.78</v>
      </c>
      <c r="F262" s="2">
        <v>3</v>
      </c>
      <c r="G262" s="21">
        <v>0.03752</v>
      </c>
      <c r="H262" s="4">
        <v>719.35</v>
      </c>
      <c r="I262" s="21"/>
      <c r="J262" s="21">
        <v>0.025876</v>
      </c>
      <c r="K262" s="21"/>
      <c r="L262" s="21"/>
      <c r="M262" s="21"/>
      <c r="N262" s="49"/>
      <c r="O262" s="22"/>
    </row>
    <row r="263" spans="1:15" ht="13.5" customHeight="1">
      <c r="A263" s="54">
        <v>152</v>
      </c>
      <c r="B263" s="12" t="s">
        <v>109</v>
      </c>
      <c r="C263" s="2" t="s">
        <v>107</v>
      </c>
      <c r="D263" s="4">
        <v>153.12</v>
      </c>
      <c r="E263" s="4">
        <v>153.12</v>
      </c>
      <c r="F263" s="2">
        <v>3</v>
      </c>
      <c r="G263" s="21">
        <v>0.02441</v>
      </c>
      <c r="H263" s="4">
        <v>171.22</v>
      </c>
      <c r="I263" s="21"/>
      <c r="J263" s="21"/>
      <c r="K263" s="21"/>
      <c r="L263" s="21">
        <v>0.06849</v>
      </c>
      <c r="M263" s="21"/>
      <c r="N263" s="49"/>
      <c r="O263" s="22"/>
    </row>
    <row r="264" spans="1:15" ht="24" customHeight="1">
      <c r="A264" s="54">
        <v>153</v>
      </c>
      <c r="B264" s="12" t="s">
        <v>113</v>
      </c>
      <c r="C264" s="2" t="s">
        <v>107</v>
      </c>
      <c r="D264" s="4">
        <v>642.74</v>
      </c>
      <c r="E264" s="4">
        <v>642.74</v>
      </c>
      <c r="F264" s="2">
        <v>3</v>
      </c>
      <c r="G264" s="21">
        <v>0.0364</v>
      </c>
      <c r="H264" s="4">
        <v>697.91</v>
      </c>
      <c r="I264" s="21"/>
      <c r="J264" s="21">
        <v>0.025108</v>
      </c>
      <c r="K264" s="21"/>
      <c r="L264" s="21"/>
      <c r="M264" s="21"/>
      <c r="N264" s="49"/>
      <c r="O264" s="22"/>
    </row>
    <row r="265" spans="1:15" ht="24" customHeight="1">
      <c r="A265" s="54">
        <v>154</v>
      </c>
      <c r="B265" s="12" t="s">
        <v>238</v>
      </c>
      <c r="C265" s="2" t="s">
        <v>107</v>
      </c>
      <c r="D265" s="4">
        <v>795.54</v>
      </c>
      <c r="E265" s="4">
        <v>795.54</v>
      </c>
      <c r="F265" s="2">
        <v>3</v>
      </c>
      <c r="G265" s="21">
        <v>0.05544</v>
      </c>
      <c r="H265" s="4">
        <v>842.47</v>
      </c>
      <c r="I265" s="21"/>
      <c r="J265" s="21">
        <v>0.023151</v>
      </c>
      <c r="K265" s="21"/>
      <c r="L265" s="21">
        <v>0.06164</v>
      </c>
      <c r="M265" s="21"/>
      <c r="N265" s="49"/>
      <c r="O265" s="22"/>
    </row>
    <row r="266" spans="1:15" ht="9.75" customHeight="1">
      <c r="A266" s="145" t="s">
        <v>191</v>
      </c>
      <c r="B266" s="146"/>
      <c r="C266" s="146"/>
      <c r="D266" s="90">
        <f>SUM(D258:D265)</f>
        <v>4338.36</v>
      </c>
      <c r="E266" s="18"/>
      <c r="F266" s="3">
        <v>1</v>
      </c>
      <c r="G266" s="72">
        <f>SUM(G258:G265)</f>
        <v>0.44288399999999994</v>
      </c>
      <c r="H266" s="90">
        <f aca="true" t="shared" si="18" ref="H266:M266">SUM(H258:H265)</f>
        <v>5045.91</v>
      </c>
      <c r="I266" s="72">
        <f t="shared" si="18"/>
        <v>0</v>
      </c>
      <c r="J266" s="72">
        <f t="shared" si="18"/>
        <v>0.108761</v>
      </c>
      <c r="K266" s="72">
        <f t="shared" si="18"/>
        <v>0</v>
      </c>
      <c r="L266" s="72">
        <f t="shared" si="18"/>
        <v>0.13013</v>
      </c>
      <c r="M266" s="72">
        <f t="shared" si="18"/>
        <v>1.669038</v>
      </c>
      <c r="N266" s="75">
        <f>SUM(N258:N265)</f>
        <v>0</v>
      </c>
      <c r="O266" s="22"/>
    </row>
    <row r="267" spans="1:15" ht="9.75" customHeight="1">
      <c r="A267" s="145"/>
      <c r="B267" s="146"/>
      <c r="C267" s="146"/>
      <c r="D267" s="90"/>
      <c r="E267" s="18"/>
      <c r="F267" s="3">
        <v>2</v>
      </c>
      <c r="G267" s="72"/>
      <c r="H267" s="90"/>
      <c r="I267" s="72"/>
      <c r="J267" s="72"/>
      <c r="K267" s="72"/>
      <c r="L267" s="72"/>
      <c r="M267" s="72"/>
      <c r="N267" s="75"/>
      <c r="O267" s="22"/>
    </row>
    <row r="268" spans="1:15" ht="9.75" customHeight="1">
      <c r="A268" s="145"/>
      <c r="B268" s="146"/>
      <c r="C268" s="146"/>
      <c r="D268" s="90"/>
      <c r="E268" s="18">
        <f>E258+E259+E260+E261+E262+E263+E264+E265</f>
        <v>4338.36</v>
      </c>
      <c r="F268" s="3">
        <v>3</v>
      </c>
      <c r="G268" s="72"/>
      <c r="H268" s="90"/>
      <c r="I268" s="72"/>
      <c r="J268" s="72"/>
      <c r="K268" s="72"/>
      <c r="L268" s="72"/>
      <c r="M268" s="72"/>
      <c r="N268" s="75"/>
      <c r="O268" s="22"/>
    </row>
    <row r="269" spans="1:15" ht="9.75" customHeight="1">
      <c r="A269" s="145"/>
      <c r="B269" s="146"/>
      <c r="C269" s="146"/>
      <c r="D269" s="90"/>
      <c r="E269" s="18"/>
      <c r="F269" s="3">
        <v>4</v>
      </c>
      <c r="G269" s="72"/>
      <c r="H269" s="90"/>
      <c r="I269" s="72"/>
      <c r="J269" s="72"/>
      <c r="K269" s="72"/>
      <c r="L269" s="72"/>
      <c r="M269" s="72"/>
      <c r="N269" s="75"/>
      <c r="O269" s="22"/>
    </row>
    <row r="270" spans="1:15" ht="13.5" customHeight="1">
      <c r="A270" s="147" t="s">
        <v>133</v>
      </c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9"/>
      <c r="O270" s="22">
        <v>1</v>
      </c>
    </row>
    <row r="271" spans="1:15" ht="13.5" customHeight="1">
      <c r="A271" s="56">
        <v>155</v>
      </c>
      <c r="B271" s="27" t="s">
        <v>239</v>
      </c>
      <c r="C271" s="2" t="s">
        <v>153</v>
      </c>
      <c r="D271" s="18">
        <v>120</v>
      </c>
      <c r="E271" s="18">
        <v>120</v>
      </c>
      <c r="F271" s="2">
        <v>3</v>
      </c>
      <c r="G271" s="21">
        <f>L271*0.351</f>
        <v>0.0351</v>
      </c>
      <c r="H271" s="4">
        <v>240</v>
      </c>
      <c r="I271" s="21"/>
      <c r="J271" s="21"/>
      <c r="K271" s="21"/>
      <c r="L271" s="21">
        <v>0.1</v>
      </c>
      <c r="M271" s="21"/>
      <c r="N271" s="49"/>
      <c r="O271" s="22"/>
    </row>
    <row r="272" spans="1:15" ht="9.75" customHeight="1">
      <c r="A272" s="145" t="s">
        <v>199</v>
      </c>
      <c r="B272" s="146"/>
      <c r="C272" s="146"/>
      <c r="D272" s="90">
        <f>D271</f>
        <v>120</v>
      </c>
      <c r="E272" s="18"/>
      <c r="F272" s="3">
        <v>1</v>
      </c>
      <c r="G272" s="72">
        <f>G271</f>
        <v>0.0351</v>
      </c>
      <c r="H272" s="90">
        <f aca="true" t="shared" si="19" ref="H272:N272">H271</f>
        <v>240</v>
      </c>
      <c r="I272" s="72">
        <f t="shared" si="19"/>
        <v>0</v>
      </c>
      <c r="J272" s="72">
        <f t="shared" si="19"/>
        <v>0</v>
      </c>
      <c r="K272" s="72">
        <f t="shared" si="19"/>
        <v>0</v>
      </c>
      <c r="L272" s="72">
        <f t="shared" si="19"/>
        <v>0.1</v>
      </c>
      <c r="M272" s="72">
        <f t="shared" si="19"/>
        <v>0</v>
      </c>
      <c r="N272" s="75">
        <f t="shared" si="19"/>
        <v>0</v>
      </c>
      <c r="O272" s="22"/>
    </row>
    <row r="273" spans="1:15" ht="9.75" customHeight="1">
      <c r="A273" s="145"/>
      <c r="B273" s="146"/>
      <c r="C273" s="146"/>
      <c r="D273" s="90"/>
      <c r="E273" s="18"/>
      <c r="F273" s="3">
        <v>2</v>
      </c>
      <c r="G273" s="72"/>
      <c r="H273" s="90"/>
      <c r="I273" s="72"/>
      <c r="J273" s="72"/>
      <c r="K273" s="72"/>
      <c r="L273" s="72"/>
      <c r="M273" s="72"/>
      <c r="N273" s="75"/>
      <c r="O273" s="22"/>
    </row>
    <row r="274" spans="1:15" ht="9.75" customHeight="1">
      <c r="A274" s="145"/>
      <c r="B274" s="146"/>
      <c r="C274" s="146"/>
      <c r="D274" s="90"/>
      <c r="E274" s="18">
        <f>E271</f>
        <v>120</v>
      </c>
      <c r="F274" s="3">
        <v>3</v>
      </c>
      <c r="G274" s="72"/>
      <c r="H274" s="90"/>
      <c r="I274" s="72"/>
      <c r="J274" s="72"/>
      <c r="K274" s="72"/>
      <c r="L274" s="72"/>
      <c r="M274" s="72"/>
      <c r="N274" s="75"/>
      <c r="O274" s="22"/>
    </row>
    <row r="275" spans="1:15" ht="9.75" customHeight="1">
      <c r="A275" s="145"/>
      <c r="B275" s="146"/>
      <c r="C275" s="146"/>
      <c r="D275" s="90"/>
      <c r="E275" s="18"/>
      <c r="F275" s="3">
        <v>4</v>
      </c>
      <c r="G275" s="72"/>
      <c r="H275" s="90"/>
      <c r="I275" s="72"/>
      <c r="J275" s="72"/>
      <c r="K275" s="72"/>
      <c r="L275" s="72"/>
      <c r="M275" s="72"/>
      <c r="N275" s="75"/>
      <c r="O275" s="22"/>
    </row>
    <row r="276" spans="1:15" ht="13.5" customHeight="1">
      <c r="A276" s="147" t="s">
        <v>134</v>
      </c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9"/>
      <c r="O276" s="22">
        <v>1</v>
      </c>
    </row>
    <row r="277" spans="1:15" ht="13.5" customHeight="1">
      <c r="A277" s="54">
        <v>156</v>
      </c>
      <c r="B277" s="27" t="s">
        <v>240</v>
      </c>
      <c r="C277" s="2" t="s">
        <v>179</v>
      </c>
      <c r="D277" s="18">
        <v>0.88</v>
      </c>
      <c r="E277" s="18">
        <v>0.88</v>
      </c>
      <c r="F277" s="3">
        <v>3</v>
      </c>
      <c r="G277" s="19">
        <v>0.0002</v>
      </c>
      <c r="H277" s="18">
        <v>2.18</v>
      </c>
      <c r="I277" s="19"/>
      <c r="J277" s="19"/>
      <c r="K277" s="19"/>
      <c r="L277" s="19">
        <v>0.0007</v>
      </c>
      <c r="M277" s="19"/>
      <c r="N277" s="55"/>
      <c r="O277" s="22"/>
    </row>
    <row r="278" spans="1:15" ht="13.5" customHeight="1">
      <c r="A278" s="54">
        <v>157</v>
      </c>
      <c r="B278" s="27" t="s">
        <v>19</v>
      </c>
      <c r="C278" s="2" t="s">
        <v>20</v>
      </c>
      <c r="D278" s="18">
        <v>15214.94</v>
      </c>
      <c r="E278" s="4">
        <v>15214.94</v>
      </c>
      <c r="F278" s="2">
        <v>3</v>
      </c>
      <c r="G278" s="21">
        <v>0.813</v>
      </c>
      <c r="H278" s="4">
        <v>1035.03</v>
      </c>
      <c r="I278" s="21"/>
      <c r="J278" s="21"/>
      <c r="K278" s="21"/>
      <c r="L278" s="21">
        <v>1.816</v>
      </c>
      <c r="M278" s="21"/>
      <c r="N278" s="49"/>
      <c r="O278" s="22"/>
    </row>
    <row r="279" spans="1:15" ht="13.5" customHeight="1">
      <c r="A279" s="54">
        <v>158</v>
      </c>
      <c r="B279" s="27" t="s">
        <v>21</v>
      </c>
      <c r="C279" s="2" t="s">
        <v>20</v>
      </c>
      <c r="D279" s="18">
        <v>76076.69</v>
      </c>
      <c r="E279" s="4">
        <v>76076.69</v>
      </c>
      <c r="F279" s="2">
        <v>3</v>
      </c>
      <c r="G279" s="21">
        <v>16.993</v>
      </c>
      <c r="H279" s="4">
        <v>10640.09</v>
      </c>
      <c r="I279" s="21"/>
      <c r="J279" s="21"/>
      <c r="K279" s="21"/>
      <c r="L279" s="21">
        <v>43.924</v>
      </c>
      <c r="M279" s="21"/>
      <c r="N279" s="49"/>
      <c r="O279" s="22"/>
    </row>
    <row r="280" spans="1:15" ht="21.75" customHeight="1">
      <c r="A280" s="54">
        <v>159</v>
      </c>
      <c r="B280" s="27" t="s">
        <v>22</v>
      </c>
      <c r="C280" s="2" t="s">
        <v>23</v>
      </c>
      <c r="D280" s="18">
        <v>3832</v>
      </c>
      <c r="E280" s="18">
        <v>3832</v>
      </c>
      <c r="F280" s="2">
        <v>3</v>
      </c>
      <c r="G280" s="21">
        <f>L280*0.3514</f>
        <v>0.0077307999999999995</v>
      </c>
      <c r="H280" s="4">
        <v>38.4</v>
      </c>
      <c r="I280" s="21"/>
      <c r="J280" s="21"/>
      <c r="K280" s="21"/>
      <c r="L280" s="21">
        <v>0.022</v>
      </c>
      <c r="M280" s="21"/>
      <c r="N280" s="49"/>
      <c r="O280" s="22"/>
    </row>
    <row r="281" spans="1:15" ht="13.5" customHeight="1">
      <c r="A281" s="54">
        <v>160</v>
      </c>
      <c r="B281" s="27" t="s">
        <v>24</v>
      </c>
      <c r="C281" s="2" t="s">
        <v>25</v>
      </c>
      <c r="D281" s="18"/>
      <c r="E281" s="18"/>
      <c r="F281" s="2">
        <v>3</v>
      </c>
      <c r="G281" s="21">
        <v>0.0162</v>
      </c>
      <c r="H281" s="4">
        <v>48.65</v>
      </c>
      <c r="I281" s="21">
        <v>0.007</v>
      </c>
      <c r="J281" s="21"/>
      <c r="K281" s="21"/>
      <c r="L281" s="21"/>
      <c r="M281" s="21"/>
      <c r="N281" s="49"/>
      <c r="O281" s="22"/>
    </row>
    <row r="282" spans="1:15" ht="21.75" customHeight="1">
      <c r="A282" s="54">
        <v>161</v>
      </c>
      <c r="B282" s="27" t="s">
        <v>180</v>
      </c>
      <c r="C282" s="2" t="s">
        <v>23</v>
      </c>
      <c r="D282" s="18">
        <v>25</v>
      </c>
      <c r="E282" s="18">
        <v>25</v>
      </c>
      <c r="F282" s="2">
        <v>3</v>
      </c>
      <c r="G282" s="21">
        <f>I282*1.16</f>
        <v>0.01392</v>
      </c>
      <c r="H282" s="4">
        <v>83.4</v>
      </c>
      <c r="I282" s="21">
        <v>0.012</v>
      </c>
      <c r="J282" s="21"/>
      <c r="K282" s="21"/>
      <c r="L282" s="21"/>
      <c r="M282" s="21"/>
      <c r="N282" s="49"/>
      <c r="O282" s="22"/>
    </row>
    <row r="283" spans="1:15" ht="21.75" customHeight="1">
      <c r="A283" s="54">
        <v>162</v>
      </c>
      <c r="B283" s="27" t="s">
        <v>96</v>
      </c>
      <c r="C283" s="2" t="s">
        <v>172</v>
      </c>
      <c r="D283" s="4">
        <v>30.2</v>
      </c>
      <c r="E283" s="4">
        <v>30.2</v>
      </c>
      <c r="F283" s="2">
        <v>3</v>
      </c>
      <c r="G283" s="21">
        <v>0.005</v>
      </c>
      <c r="H283" s="4">
        <v>11.6</v>
      </c>
      <c r="I283" s="21">
        <v>0.004</v>
      </c>
      <c r="J283" s="21"/>
      <c r="K283" s="21"/>
      <c r="L283" s="21"/>
      <c r="M283" s="21"/>
      <c r="N283" s="49"/>
      <c r="O283" s="22"/>
    </row>
    <row r="284" spans="1:15" ht="13.5" customHeight="1">
      <c r="A284" s="54">
        <v>163</v>
      </c>
      <c r="B284" s="27" t="s">
        <v>97</v>
      </c>
      <c r="C284" s="2" t="s">
        <v>161</v>
      </c>
      <c r="D284" s="4"/>
      <c r="E284" s="4"/>
      <c r="F284" s="2"/>
      <c r="G284" s="21">
        <v>0.1</v>
      </c>
      <c r="H284" s="4">
        <v>136.3</v>
      </c>
      <c r="I284" s="21">
        <v>0.047</v>
      </c>
      <c r="J284" s="19"/>
      <c r="K284" s="19"/>
      <c r="L284" s="19"/>
      <c r="M284" s="21">
        <v>0.32</v>
      </c>
      <c r="N284" s="55"/>
      <c r="O284" s="22"/>
    </row>
    <row r="285" spans="1:15" ht="13.5" customHeight="1">
      <c r="A285" s="54">
        <v>164</v>
      </c>
      <c r="B285" s="27" t="s">
        <v>98</v>
      </c>
      <c r="C285" s="2" t="s">
        <v>161</v>
      </c>
      <c r="D285" s="4">
        <v>13</v>
      </c>
      <c r="E285" s="4">
        <v>13</v>
      </c>
      <c r="F285" s="2">
        <v>3</v>
      </c>
      <c r="G285" s="21">
        <v>0.013</v>
      </c>
      <c r="H285" s="4">
        <v>31.9</v>
      </c>
      <c r="I285" s="21">
        <v>0.011</v>
      </c>
      <c r="J285" s="19"/>
      <c r="K285" s="19"/>
      <c r="L285" s="19"/>
      <c r="M285" s="19"/>
      <c r="N285" s="55"/>
      <c r="O285" s="22"/>
    </row>
    <row r="286" spans="1:15" ht="9.75" customHeight="1">
      <c r="A286" s="140">
        <v>165</v>
      </c>
      <c r="B286" s="138" t="s">
        <v>241</v>
      </c>
      <c r="C286" s="163" t="s">
        <v>161</v>
      </c>
      <c r="D286" s="161">
        <v>100</v>
      </c>
      <c r="E286" s="161">
        <v>100</v>
      </c>
      <c r="F286" s="2">
        <v>2</v>
      </c>
      <c r="G286" s="158">
        <v>0.002</v>
      </c>
      <c r="H286" s="161">
        <v>15</v>
      </c>
      <c r="I286" s="158">
        <v>0.003</v>
      </c>
      <c r="J286" s="19"/>
      <c r="K286" s="19"/>
      <c r="L286" s="19"/>
      <c r="M286" s="158">
        <v>0.02</v>
      </c>
      <c r="N286" s="55"/>
      <c r="O286" s="22"/>
    </row>
    <row r="287" spans="1:15" ht="9.75" customHeight="1">
      <c r="A287" s="141"/>
      <c r="B287" s="139"/>
      <c r="C287" s="164"/>
      <c r="D287" s="162"/>
      <c r="E287" s="162"/>
      <c r="F287" s="8">
        <v>3</v>
      </c>
      <c r="G287" s="159"/>
      <c r="H287" s="162"/>
      <c r="I287" s="159"/>
      <c r="J287" s="19"/>
      <c r="K287" s="19"/>
      <c r="L287" s="19"/>
      <c r="M287" s="159"/>
      <c r="N287" s="55"/>
      <c r="O287" s="22"/>
    </row>
    <row r="288" spans="1:15" ht="9.75" customHeight="1">
      <c r="A288" s="145" t="s">
        <v>198</v>
      </c>
      <c r="B288" s="146"/>
      <c r="C288" s="146"/>
      <c r="D288" s="90">
        <f>SUM(D277:D287)</f>
        <v>95292.71</v>
      </c>
      <c r="E288" s="18"/>
      <c r="F288" s="3">
        <v>1</v>
      </c>
      <c r="G288" s="72">
        <f>SUM(G277:G287)</f>
        <v>17.9640508</v>
      </c>
      <c r="H288" s="90">
        <f aca="true" t="shared" si="20" ref="H288:N288">SUM(H277:H287)</f>
        <v>12042.549999999997</v>
      </c>
      <c r="I288" s="72">
        <f t="shared" si="20"/>
        <v>0.084</v>
      </c>
      <c r="J288" s="72">
        <f t="shared" si="20"/>
        <v>0</v>
      </c>
      <c r="K288" s="72">
        <f t="shared" si="20"/>
        <v>0</v>
      </c>
      <c r="L288" s="72">
        <f t="shared" si="20"/>
        <v>45.762699999999995</v>
      </c>
      <c r="M288" s="72">
        <f t="shared" si="20"/>
        <v>0.34</v>
      </c>
      <c r="N288" s="75">
        <f t="shared" si="20"/>
        <v>0</v>
      </c>
      <c r="O288" s="22"/>
    </row>
    <row r="289" spans="1:15" ht="9.75" customHeight="1">
      <c r="A289" s="145"/>
      <c r="B289" s="146"/>
      <c r="C289" s="146"/>
      <c r="D289" s="90"/>
      <c r="E289" s="18">
        <f>E286</f>
        <v>100</v>
      </c>
      <c r="F289" s="3">
        <v>2</v>
      </c>
      <c r="G289" s="72"/>
      <c r="H289" s="90"/>
      <c r="I289" s="72"/>
      <c r="J289" s="72"/>
      <c r="K289" s="72"/>
      <c r="L289" s="72"/>
      <c r="M289" s="72"/>
      <c r="N289" s="75"/>
      <c r="O289" s="22"/>
    </row>
    <row r="290" spans="1:15" ht="9.75" customHeight="1">
      <c r="A290" s="145"/>
      <c r="B290" s="146"/>
      <c r="C290" s="146"/>
      <c r="D290" s="90"/>
      <c r="E290" s="18">
        <f>E277+E278+E279+E280+E281+E282+E283+E284+E285</f>
        <v>95192.71</v>
      </c>
      <c r="F290" s="3">
        <v>3</v>
      </c>
      <c r="G290" s="72"/>
      <c r="H290" s="90"/>
      <c r="I290" s="72"/>
      <c r="J290" s="72"/>
      <c r="K290" s="72"/>
      <c r="L290" s="72"/>
      <c r="M290" s="72"/>
      <c r="N290" s="75"/>
      <c r="O290" s="22"/>
    </row>
    <row r="291" spans="1:15" ht="9.75" customHeight="1">
      <c r="A291" s="145"/>
      <c r="B291" s="146"/>
      <c r="C291" s="146"/>
      <c r="D291" s="90"/>
      <c r="E291" s="18"/>
      <c r="F291" s="3">
        <v>4</v>
      </c>
      <c r="G291" s="72"/>
      <c r="H291" s="90"/>
      <c r="I291" s="72"/>
      <c r="J291" s="72"/>
      <c r="K291" s="72"/>
      <c r="L291" s="72"/>
      <c r="M291" s="72"/>
      <c r="N291" s="75"/>
      <c r="O291" s="22"/>
    </row>
    <row r="292" spans="1:15" ht="13.5" customHeight="1">
      <c r="A292" s="147" t="s">
        <v>135</v>
      </c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9"/>
      <c r="O292" s="22">
        <v>1</v>
      </c>
    </row>
    <row r="293" spans="1:15" ht="67.5">
      <c r="A293" s="54">
        <v>166</v>
      </c>
      <c r="B293" s="12" t="s">
        <v>120</v>
      </c>
      <c r="C293" s="2" t="s">
        <v>181</v>
      </c>
      <c r="D293" s="4">
        <v>200</v>
      </c>
      <c r="E293" s="4">
        <v>200</v>
      </c>
      <c r="F293" s="2">
        <v>3</v>
      </c>
      <c r="G293" s="21">
        <f>L293*360/1000</f>
        <v>0.02052</v>
      </c>
      <c r="H293" s="4">
        <f>L293*1.4555*1000</f>
        <v>82.96350000000001</v>
      </c>
      <c r="I293" s="21"/>
      <c r="J293" s="21"/>
      <c r="K293" s="21"/>
      <c r="L293" s="21">
        <v>0.057</v>
      </c>
      <c r="M293" s="21"/>
      <c r="N293" s="49"/>
      <c r="O293" s="22"/>
    </row>
    <row r="294" spans="1:15" ht="13.5" customHeight="1">
      <c r="A294" s="54">
        <v>167</v>
      </c>
      <c r="B294" s="12" t="s">
        <v>121</v>
      </c>
      <c r="C294" s="2" t="s">
        <v>161</v>
      </c>
      <c r="D294" s="4">
        <v>2000</v>
      </c>
      <c r="E294" s="4">
        <v>2000</v>
      </c>
      <c r="F294" s="2">
        <v>3</v>
      </c>
      <c r="G294" s="21">
        <f>L294*360/1000</f>
        <v>0.108</v>
      </c>
      <c r="H294" s="4">
        <f>L294*1.4555*1000</f>
        <v>436.65</v>
      </c>
      <c r="I294" s="21"/>
      <c r="J294" s="21"/>
      <c r="K294" s="21"/>
      <c r="L294" s="21">
        <v>0.3</v>
      </c>
      <c r="M294" s="21"/>
      <c r="N294" s="49"/>
      <c r="O294" s="22"/>
    </row>
    <row r="295" spans="1:15" ht="21.75" customHeight="1">
      <c r="A295" s="54">
        <v>168</v>
      </c>
      <c r="B295" s="12" t="s">
        <v>122</v>
      </c>
      <c r="C295" s="2" t="s">
        <v>105</v>
      </c>
      <c r="D295" s="4">
        <v>200</v>
      </c>
      <c r="E295" s="4">
        <v>200</v>
      </c>
      <c r="F295" s="2">
        <v>3</v>
      </c>
      <c r="G295" s="21">
        <f>L295*360/1000</f>
        <v>0.003528</v>
      </c>
      <c r="H295" s="4">
        <f>L295*1.4555*1000</f>
        <v>14.2639</v>
      </c>
      <c r="I295" s="21"/>
      <c r="J295" s="21"/>
      <c r="K295" s="21"/>
      <c r="L295" s="21">
        <v>0.0098</v>
      </c>
      <c r="M295" s="21"/>
      <c r="N295" s="49"/>
      <c r="O295" s="22"/>
    </row>
    <row r="296" spans="1:15" ht="67.5">
      <c r="A296" s="54">
        <v>169</v>
      </c>
      <c r="B296" s="12" t="s">
        <v>123</v>
      </c>
      <c r="C296" s="2" t="s">
        <v>181</v>
      </c>
      <c r="D296" s="4"/>
      <c r="E296" s="4"/>
      <c r="F296" s="2">
        <v>3</v>
      </c>
      <c r="G296" s="21">
        <f>L296*360/1000</f>
        <v>0.021599999999999998</v>
      </c>
      <c r="H296" s="4">
        <f>L296*1.4555*1000</f>
        <v>87.32999999999998</v>
      </c>
      <c r="I296" s="21"/>
      <c r="J296" s="21"/>
      <c r="K296" s="21"/>
      <c r="L296" s="21">
        <v>0.06</v>
      </c>
      <c r="M296" s="21"/>
      <c r="N296" s="49"/>
      <c r="O296" s="22"/>
    </row>
    <row r="297" spans="1:15" ht="13.5" customHeight="1">
      <c r="A297" s="54">
        <v>170</v>
      </c>
      <c r="B297" s="20" t="s">
        <v>201</v>
      </c>
      <c r="C297" s="2" t="s">
        <v>161</v>
      </c>
      <c r="D297" s="59">
        <v>200</v>
      </c>
      <c r="E297" s="59">
        <v>200</v>
      </c>
      <c r="F297" s="60">
        <v>3</v>
      </c>
      <c r="G297" s="58">
        <f>L297*360/1000</f>
        <v>0.028079999999999997</v>
      </c>
      <c r="H297" s="59">
        <f>L297*1.4555*1000</f>
        <v>113.52900000000001</v>
      </c>
      <c r="I297" s="58"/>
      <c r="J297" s="58"/>
      <c r="K297" s="58"/>
      <c r="L297" s="58">
        <v>0.078</v>
      </c>
      <c r="M297" s="58"/>
      <c r="N297" s="63"/>
      <c r="O297" s="22"/>
    </row>
    <row r="298" spans="1:15" ht="21.75" customHeight="1">
      <c r="A298" s="54">
        <v>171</v>
      </c>
      <c r="B298" s="27" t="s">
        <v>130</v>
      </c>
      <c r="C298" s="13" t="s">
        <v>182</v>
      </c>
      <c r="D298" s="4">
        <v>150</v>
      </c>
      <c r="E298" s="4">
        <v>150</v>
      </c>
      <c r="F298" s="2">
        <v>3</v>
      </c>
      <c r="G298" s="21">
        <v>0.00104</v>
      </c>
      <c r="H298" s="4">
        <v>7.5</v>
      </c>
      <c r="I298" s="21"/>
      <c r="J298" s="21"/>
      <c r="K298" s="21"/>
      <c r="L298" s="21">
        <v>0.0032</v>
      </c>
      <c r="M298" s="21"/>
      <c r="N298" s="49"/>
      <c r="O298" s="22"/>
    </row>
    <row r="299" spans="1:15" ht="12.75">
      <c r="A299" s="198" t="s">
        <v>3</v>
      </c>
      <c r="B299" s="67" t="s">
        <v>4</v>
      </c>
      <c r="C299" s="67" t="s">
        <v>5</v>
      </c>
      <c r="D299" s="199">
        <v>1</v>
      </c>
      <c r="E299" s="200">
        <v>2</v>
      </c>
      <c r="F299" s="200"/>
      <c r="G299" s="201">
        <v>3</v>
      </c>
      <c r="H299" s="201">
        <v>4</v>
      </c>
      <c r="I299" s="201">
        <v>5</v>
      </c>
      <c r="J299" s="201">
        <v>6</v>
      </c>
      <c r="K299" s="201">
        <v>7</v>
      </c>
      <c r="L299" s="201">
        <v>8</v>
      </c>
      <c r="M299" s="201">
        <v>9</v>
      </c>
      <c r="N299" s="202">
        <v>10</v>
      </c>
      <c r="O299" s="22"/>
    </row>
    <row r="300" spans="1:15" ht="31.5" customHeight="1">
      <c r="A300" s="54">
        <v>172</v>
      </c>
      <c r="B300" s="16" t="s">
        <v>117</v>
      </c>
      <c r="C300" s="13" t="s">
        <v>224</v>
      </c>
      <c r="D300" s="34">
        <v>300</v>
      </c>
      <c r="E300" s="34">
        <v>300</v>
      </c>
      <c r="F300" s="13">
        <v>2</v>
      </c>
      <c r="G300" s="43">
        <v>0.0018</v>
      </c>
      <c r="H300" s="14">
        <v>11.5</v>
      </c>
      <c r="I300" s="43"/>
      <c r="J300" s="43"/>
      <c r="K300" s="43"/>
      <c r="L300" s="43">
        <v>0.005</v>
      </c>
      <c r="M300" s="43"/>
      <c r="N300" s="45"/>
      <c r="O300" s="22"/>
    </row>
    <row r="301" spans="1:15" ht="9.75" customHeight="1">
      <c r="A301" s="168" t="s">
        <v>202</v>
      </c>
      <c r="B301" s="169"/>
      <c r="C301" s="169"/>
      <c r="D301" s="90">
        <f>SUM(D293:D298)+D300</f>
        <v>3050</v>
      </c>
      <c r="E301" s="18"/>
      <c r="F301" s="3">
        <v>1</v>
      </c>
      <c r="G301" s="72">
        <f>SUM(G293:G298)+G300</f>
        <v>0.184568</v>
      </c>
      <c r="H301" s="72">
        <f aca="true" t="shared" si="21" ref="H301:N301">SUM(H293:H298)+H300</f>
        <v>753.7364</v>
      </c>
      <c r="I301" s="72">
        <f t="shared" si="21"/>
        <v>0</v>
      </c>
      <c r="J301" s="72">
        <f t="shared" si="21"/>
        <v>0</v>
      </c>
      <c r="K301" s="72">
        <f t="shared" si="21"/>
        <v>0</v>
      </c>
      <c r="L301" s="72">
        <f t="shared" si="21"/>
        <v>0.5129999999999999</v>
      </c>
      <c r="M301" s="72">
        <f t="shared" si="21"/>
        <v>0</v>
      </c>
      <c r="N301" s="75">
        <f t="shared" si="21"/>
        <v>0</v>
      </c>
      <c r="O301" s="22"/>
    </row>
    <row r="302" spans="1:15" ht="9.75" customHeight="1">
      <c r="A302" s="168"/>
      <c r="B302" s="169"/>
      <c r="C302" s="169"/>
      <c r="D302" s="90"/>
      <c r="E302" s="18">
        <f>E300</f>
        <v>300</v>
      </c>
      <c r="F302" s="3">
        <v>2</v>
      </c>
      <c r="G302" s="72"/>
      <c r="H302" s="72"/>
      <c r="I302" s="72"/>
      <c r="J302" s="72"/>
      <c r="K302" s="72"/>
      <c r="L302" s="72"/>
      <c r="M302" s="72"/>
      <c r="N302" s="75"/>
      <c r="O302" s="22"/>
    </row>
    <row r="303" spans="1:15" ht="9.75" customHeight="1">
      <c r="A303" s="168"/>
      <c r="B303" s="169"/>
      <c r="C303" s="169"/>
      <c r="D303" s="90"/>
      <c r="E303" s="18">
        <f>E293+E294+E295+E296+E297+E298</f>
        <v>2750</v>
      </c>
      <c r="F303" s="3">
        <v>3</v>
      </c>
      <c r="G303" s="72"/>
      <c r="H303" s="72"/>
      <c r="I303" s="72"/>
      <c r="J303" s="72"/>
      <c r="K303" s="72"/>
      <c r="L303" s="72"/>
      <c r="M303" s="72"/>
      <c r="N303" s="75"/>
      <c r="O303" s="22"/>
    </row>
    <row r="304" spans="1:15" ht="9.75" customHeight="1">
      <c r="A304" s="168"/>
      <c r="B304" s="169"/>
      <c r="C304" s="169"/>
      <c r="D304" s="90"/>
      <c r="E304" s="18"/>
      <c r="F304" s="3">
        <v>4</v>
      </c>
      <c r="G304" s="72"/>
      <c r="H304" s="72"/>
      <c r="I304" s="72"/>
      <c r="J304" s="72"/>
      <c r="K304" s="72"/>
      <c r="L304" s="72"/>
      <c r="M304" s="72"/>
      <c r="N304" s="75"/>
      <c r="O304" s="22"/>
    </row>
    <row r="305" spans="1:15" ht="13.5" customHeight="1">
      <c r="A305" s="147" t="s">
        <v>136</v>
      </c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9"/>
      <c r="O305" s="22">
        <v>1</v>
      </c>
    </row>
    <row r="306" spans="1:15" ht="25.5">
      <c r="A306" s="54">
        <v>173</v>
      </c>
      <c r="B306" s="27" t="s">
        <v>27</v>
      </c>
      <c r="C306" s="2" t="s">
        <v>28</v>
      </c>
      <c r="D306" s="18"/>
      <c r="E306" s="4"/>
      <c r="F306" s="2">
        <v>1</v>
      </c>
      <c r="G306" s="21">
        <v>0.0003</v>
      </c>
      <c r="H306" s="4">
        <f>N306/0.45*1500</f>
        <v>1</v>
      </c>
      <c r="I306" s="21"/>
      <c r="J306" s="21"/>
      <c r="K306" s="21"/>
      <c r="L306" s="21"/>
      <c r="M306" s="21"/>
      <c r="N306" s="49">
        <v>0.0003</v>
      </c>
      <c r="O306" s="22"/>
    </row>
    <row r="307" spans="1:15" ht="25.5">
      <c r="A307" s="54">
        <v>174</v>
      </c>
      <c r="B307" s="27" t="s">
        <v>27</v>
      </c>
      <c r="C307" s="2" t="s">
        <v>29</v>
      </c>
      <c r="D307" s="18"/>
      <c r="E307" s="4"/>
      <c r="F307" s="2">
        <v>1</v>
      </c>
      <c r="G307" s="21">
        <v>0.0003</v>
      </c>
      <c r="H307" s="4">
        <f>N307/0.45*1500</f>
        <v>1</v>
      </c>
      <c r="I307" s="21"/>
      <c r="J307" s="21"/>
      <c r="K307" s="21"/>
      <c r="L307" s="21"/>
      <c r="M307" s="21"/>
      <c r="N307" s="49">
        <v>0.0003</v>
      </c>
      <c r="O307" s="22"/>
    </row>
    <row r="308" spans="1:15" ht="25.5">
      <c r="A308" s="54">
        <v>175</v>
      </c>
      <c r="B308" s="27" t="s">
        <v>27</v>
      </c>
      <c r="C308" s="2" t="s">
        <v>30</v>
      </c>
      <c r="D308" s="18"/>
      <c r="E308" s="4"/>
      <c r="F308" s="2">
        <v>1</v>
      </c>
      <c r="G308" s="21">
        <v>0.000153</v>
      </c>
      <c r="H308" s="4">
        <f>I308*10700</f>
        <v>1.4124</v>
      </c>
      <c r="I308" s="21">
        <v>0.000132</v>
      </c>
      <c r="J308" s="21"/>
      <c r="K308" s="21"/>
      <c r="L308" s="21"/>
      <c r="M308" s="21"/>
      <c r="N308" s="49"/>
      <c r="O308" s="22"/>
    </row>
    <row r="309" spans="1:15" ht="25.5">
      <c r="A309" s="54">
        <v>176</v>
      </c>
      <c r="B309" s="27" t="s">
        <v>27</v>
      </c>
      <c r="C309" s="2" t="s">
        <v>31</v>
      </c>
      <c r="D309" s="18"/>
      <c r="E309" s="4"/>
      <c r="F309" s="2">
        <v>1</v>
      </c>
      <c r="G309" s="21">
        <v>0.000109</v>
      </c>
      <c r="H309" s="4">
        <f>I309*10700</f>
        <v>1.0058</v>
      </c>
      <c r="I309" s="21">
        <v>9.4E-05</v>
      </c>
      <c r="J309" s="21"/>
      <c r="K309" s="21"/>
      <c r="L309" s="21"/>
      <c r="M309" s="21"/>
      <c r="N309" s="49"/>
      <c r="O309" s="22"/>
    </row>
    <row r="310" spans="1:15" ht="25.5">
      <c r="A310" s="54">
        <v>177</v>
      </c>
      <c r="B310" s="27" t="s">
        <v>27</v>
      </c>
      <c r="C310" s="2" t="s">
        <v>203</v>
      </c>
      <c r="D310" s="18"/>
      <c r="E310" s="4"/>
      <c r="F310" s="2">
        <v>1</v>
      </c>
      <c r="G310" s="21">
        <v>0.000169</v>
      </c>
      <c r="H310" s="4">
        <f>I310*10700</f>
        <v>1.5622</v>
      </c>
      <c r="I310" s="21">
        <v>0.000146</v>
      </c>
      <c r="J310" s="21"/>
      <c r="K310" s="21"/>
      <c r="L310" s="21"/>
      <c r="M310" s="21"/>
      <c r="N310" s="49"/>
      <c r="O310" s="22"/>
    </row>
    <row r="311" spans="1:15" ht="25.5">
      <c r="A311" s="54">
        <v>178</v>
      </c>
      <c r="B311" s="27" t="s">
        <v>27</v>
      </c>
      <c r="C311" s="2" t="s">
        <v>32</v>
      </c>
      <c r="D311" s="18"/>
      <c r="E311" s="4"/>
      <c r="F311" s="2">
        <v>1</v>
      </c>
      <c r="G311" s="21">
        <v>0.000314</v>
      </c>
      <c r="H311" s="4">
        <f>N311/0.45*1500</f>
        <v>1.0466666666666666</v>
      </c>
      <c r="I311" s="21"/>
      <c r="J311" s="21"/>
      <c r="K311" s="21"/>
      <c r="L311" s="21"/>
      <c r="M311" s="21"/>
      <c r="N311" s="49">
        <v>0.000314</v>
      </c>
      <c r="O311" s="22"/>
    </row>
    <row r="312" spans="1:15" ht="25.5">
      <c r="A312" s="54">
        <v>179</v>
      </c>
      <c r="B312" s="27" t="s">
        <v>27</v>
      </c>
      <c r="C312" s="2" t="s">
        <v>33</v>
      </c>
      <c r="D312" s="18"/>
      <c r="E312" s="4"/>
      <c r="F312" s="2">
        <v>1</v>
      </c>
      <c r="G312" s="21">
        <v>0.000226</v>
      </c>
      <c r="H312" s="4">
        <f>N312/0.45*1500</f>
        <v>0.7533333333333332</v>
      </c>
      <c r="I312" s="21"/>
      <c r="J312" s="21"/>
      <c r="K312" s="21"/>
      <c r="L312" s="21"/>
      <c r="M312" s="21"/>
      <c r="N312" s="49">
        <v>0.000226</v>
      </c>
      <c r="O312" s="22"/>
    </row>
    <row r="313" spans="1:15" ht="25.5">
      <c r="A313" s="54">
        <v>180</v>
      </c>
      <c r="B313" s="27" t="s">
        <v>27</v>
      </c>
      <c r="C313" s="2" t="s">
        <v>34</v>
      </c>
      <c r="D313" s="18"/>
      <c r="E313" s="4"/>
      <c r="F313" s="2">
        <v>1</v>
      </c>
      <c r="G313" s="21">
        <v>0.0003</v>
      </c>
      <c r="H313" s="4">
        <f>N313/0.45*1500</f>
        <v>1</v>
      </c>
      <c r="I313" s="21"/>
      <c r="J313" s="21"/>
      <c r="K313" s="21"/>
      <c r="L313" s="21"/>
      <c r="M313" s="21"/>
      <c r="N313" s="49">
        <v>0.0003</v>
      </c>
      <c r="O313" s="22"/>
    </row>
    <row r="314" spans="1:15" ht="25.5">
      <c r="A314" s="54">
        <v>181</v>
      </c>
      <c r="B314" s="27" t="s">
        <v>27</v>
      </c>
      <c r="C314" s="2" t="s">
        <v>35</v>
      </c>
      <c r="D314" s="18"/>
      <c r="E314" s="4"/>
      <c r="F314" s="2">
        <v>1</v>
      </c>
      <c r="G314" s="21">
        <v>0.0003</v>
      </c>
      <c r="H314" s="4">
        <f>N314/0.45*1500</f>
        <v>1</v>
      </c>
      <c r="I314" s="21"/>
      <c r="J314" s="21"/>
      <c r="K314" s="21"/>
      <c r="L314" s="21"/>
      <c r="M314" s="21"/>
      <c r="N314" s="49">
        <v>0.0003</v>
      </c>
      <c r="O314" s="22"/>
    </row>
    <row r="315" spans="1:15" ht="25.5">
      <c r="A315" s="54">
        <v>182</v>
      </c>
      <c r="B315" s="27" t="s">
        <v>27</v>
      </c>
      <c r="C315" s="2" t="s">
        <v>36</v>
      </c>
      <c r="D315" s="18"/>
      <c r="E315" s="4"/>
      <c r="F315" s="2">
        <v>1</v>
      </c>
      <c r="G315" s="21">
        <v>0.00019</v>
      </c>
      <c r="H315" s="4">
        <f>I315*10700</f>
        <v>1.7548</v>
      </c>
      <c r="I315" s="21">
        <v>0.000164</v>
      </c>
      <c r="J315" s="21"/>
      <c r="K315" s="21"/>
      <c r="L315" s="21"/>
      <c r="M315" s="21"/>
      <c r="N315" s="49"/>
      <c r="O315" s="22"/>
    </row>
    <row r="316" spans="1:15" ht="25.5">
      <c r="A316" s="54">
        <v>183</v>
      </c>
      <c r="B316" s="27" t="s">
        <v>27</v>
      </c>
      <c r="C316" s="2" t="s">
        <v>260</v>
      </c>
      <c r="D316" s="18"/>
      <c r="E316" s="4"/>
      <c r="F316" s="2">
        <v>1</v>
      </c>
      <c r="G316" s="21">
        <v>0.000343</v>
      </c>
      <c r="H316" s="4">
        <f>M316*125</f>
        <v>0.2525</v>
      </c>
      <c r="I316" s="21"/>
      <c r="J316" s="21"/>
      <c r="K316" s="21"/>
      <c r="L316" s="21"/>
      <c r="M316" s="21">
        <v>0.00202</v>
      </c>
      <c r="N316" s="49"/>
      <c r="O316" s="22"/>
    </row>
    <row r="317" spans="1:15" ht="25.5">
      <c r="A317" s="54">
        <v>184</v>
      </c>
      <c r="B317" s="27" t="s">
        <v>27</v>
      </c>
      <c r="C317" s="2" t="s">
        <v>37</v>
      </c>
      <c r="D317" s="18"/>
      <c r="E317" s="4"/>
      <c r="F317" s="2">
        <v>1</v>
      </c>
      <c r="G317" s="21">
        <v>0.000149</v>
      </c>
      <c r="H317" s="4">
        <f>I317*10700</f>
        <v>1.3802999999999999</v>
      </c>
      <c r="I317" s="19">
        <v>0.000129</v>
      </c>
      <c r="J317" s="21"/>
      <c r="K317" s="21"/>
      <c r="L317" s="21"/>
      <c r="M317" s="21"/>
      <c r="N317" s="49"/>
      <c r="O317" s="22"/>
    </row>
    <row r="318" spans="1:15" ht="25.5">
      <c r="A318" s="54">
        <v>185</v>
      </c>
      <c r="B318" s="27" t="s">
        <v>27</v>
      </c>
      <c r="C318" s="2" t="s">
        <v>204</v>
      </c>
      <c r="D318" s="18"/>
      <c r="E318" s="4"/>
      <c r="F318" s="2">
        <v>1</v>
      </c>
      <c r="G318" s="21">
        <v>0.000157</v>
      </c>
      <c r="H318" s="4">
        <f>I318*10700</f>
        <v>1.4445000000000001</v>
      </c>
      <c r="I318" s="21">
        <v>0.000135</v>
      </c>
      <c r="J318" s="21"/>
      <c r="K318" s="21"/>
      <c r="L318" s="21"/>
      <c r="M318" s="21"/>
      <c r="N318" s="49"/>
      <c r="O318" s="22"/>
    </row>
    <row r="319" spans="1:15" ht="25.5">
      <c r="A319" s="54">
        <v>186</v>
      </c>
      <c r="B319" s="27" t="s">
        <v>27</v>
      </c>
      <c r="C319" s="2" t="s">
        <v>38</v>
      </c>
      <c r="D319" s="18"/>
      <c r="E319" s="4"/>
      <c r="F319" s="2">
        <v>1</v>
      </c>
      <c r="G319" s="21">
        <v>0.000149</v>
      </c>
      <c r="H319" s="4">
        <f>I319*10700</f>
        <v>1.3802999999999999</v>
      </c>
      <c r="I319" s="21">
        <v>0.000129</v>
      </c>
      <c r="J319" s="21"/>
      <c r="K319" s="21"/>
      <c r="L319" s="21"/>
      <c r="M319" s="21"/>
      <c r="N319" s="49"/>
      <c r="O319" s="22"/>
    </row>
    <row r="320" spans="1:15" ht="25.5">
      <c r="A320" s="54">
        <v>187</v>
      </c>
      <c r="B320" s="27" t="s">
        <v>27</v>
      </c>
      <c r="C320" s="2" t="s">
        <v>39</v>
      </c>
      <c r="D320" s="18"/>
      <c r="E320" s="4"/>
      <c r="F320" s="2">
        <v>1</v>
      </c>
      <c r="G320" s="21">
        <v>0.0003</v>
      </c>
      <c r="H320" s="4">
        <f>N320/0.45*1500</f>
        <v>1</v>
      </c>
      <c r="I320" s="21"/>
      <c r="J320" s="21"/>
      <c r="K320" s="21"/>
      <c r="L320" s="21"/>
      <c r="M320" s="21"/>
      <c r="N320" s="49">
        <v>0.0003</v>
      </c>
      <c r="O320" s="22"/>
    </row>
    <row r="321" spans="1:15" ht="25.5">
      <c r="A321" s="54">
        <v>188</v>
      </c>
      <c r="B321" s="27" t="s">
        <v>27</v>
      </c>
      <c r="C321" s="2" t="s">
        <v>40</v>
      </c>
      <c r="D321" s="18"/>
      <c r="E321" s="4"/>
      <c r="F321" s="2">
        <v>1</v>
      </c>
      <c r="G321" s="21">
        <v>0.000211</v>
      </c>
      <c r="H321" s="4">
        <f>I321*10700</f>
        <v>1.9474</v>
      </c>
      <c r="I321" s="21">
        <v>0.000182</v>
      </c>
      <c r="J321" s="21"/>
      <c r="K321" s="21"/>
      <c r="L321" s="21"/>
      <c r="M321" s="21"/>
      <c r="N321" s="49"/>
      <c r="O321" s="22"/>
    </row>
    <row r="322" spans="1:15" ht="25.5">
      <c r="A322" s="54">
        <v>189</v>
      </c>
      <c r="B322" s="27" t="s">
        <v>27</v>
      </c>
      <c r="C322" s="2" t="s">
        <v>41</v>
      </c>
      <c r="D322" s="18"/>
      <c r="E322" s="4"/>
      <c r="F322" s="2">
        <v>1</v>
      </c>
      <c r="G322" s="21">
        <v>0.000223</v>
      </c>
      <c r="H322" s="4">
        <f>I322*10700</f>
        <v>2.0544000000000002</v>
      </c>
      <c r="I322" s="21">
        <v>0.000192</v>
      </c>
      <c r="J322" s="21"/>
      <c r="K322" s="21"/>
      <c r="L322" s="21"/>
      <c r="M322" s="21"/>
      <c r="N322" s="49"/>
      <c r="O322" s="22"/>
    </row>
    <row r="323" spans="1:15" ht="25.5">
      <c r="A323" s="54">
        <v>190</v>
      </c>
      <c r="B323" s="27" t="s">
        <v>27</v>
      </c>
      <c r="C323" s="2" t="s">
        <v>42</v>
      </c>
      <c r="D323" s="18"/>
      <c r="E323" s="4"/>
      <c r="F323" s="2">
        <v>1</v>
      </c>
      <c r="G323" s="21">
        <v>0.000428</v>
      </c>
      <c r="H323" s="4">
        <f>M323*1538</f>
        <v>3.869608</v>
      </c>
      <c r="I323" s="21"/>
      <c r="J323" s="21"/>
      <c r="K323" s="21"/>
      <c r="L323" s="21"/>
      <c r="M323" s="21">
        <v>0.002516</v>
      </c>
      <c r="N323" s="49"/>
      <c r="O323" s="22"/>
    </row>
    <row r="324" spans="1:15" ht="25.5">
      <c r="A324" s="54">
        <v>191</v>
      </c>
      <c r="B324" s="27" t="s">
        <v>27</v>
      </c>
      <c r="C324" s="2" t="s">
        <v>43</v>
      </c>
      <c r="D324" s="18"/>
      <c r="E324" s="4"/>
      <c r="F324" s="2">
        <v>1</v>
      </c>
      <c r="G324" s="21">
        <v>0.0004008</v>
      </c>
      <c r="H324" s="4">
        <f>M324*1538</f>
        <v>3.6912</v>
      </c>
      <c r="I324" s="21"/>
      <c r="J324" s="21"/>
      <c r="K324" s="21"/>
      <c r="L324" s="21"/>
      <c r="M324" s="21">
        <v>0.0024</v>
      </c>
      <c r="N324" s="49"/>
      <c r="O324" s="22"/>
    </row>
    <row r="325" spans="1:15" ht="9.75" customHeight="1">
      <c r="A325" s="145" t="s">
        <v>205</v>
      </c>
      <c r="B325" s="146"/>
      <c r="C325" s="146"/>
      <c r="D325" s="90"/>
      <c r="E325" s="18"/>
      <c r="F325" s="3">
        <v>1</v>
      </c>
      <c r="G325" s="72">
        <f>SUM(G306:G324)</f>
        <v>0.0047218</v>
      </c>
      <c r="H325" s="90">
        <f aca="true" t="shared" si="22" ref="H325:N325">SUM(H306:H324)</f>
        <v>28.555407999999996</v>
      </c>
      <c r="I325" s="72">
        <f t="shared" si="22"/>
        <v>0.001303</v>
      </c>
      <c r="J325" s="72">
        <f t="shared" si="22"/>
        <v>0</v>
      </c>
      <c r="K325" s="72">
        <f t="shared" si="22"/>
        <v>0</v>
      </c>
      <c r="L325" s="72">
        <f t="shared" si="22"/>
        <v>0</v>
      </c>
      <c r="M325" s="72">
        <f t="shared" si="22"/>
        <v>0.0069359999999999995</v>
      </c>
      <c r="N325" s="75">
        <f t="shared" si="22"/>
        <v>0.0020399999999999997</v>
      </c>
      <c r="O325" s="22"/>
    </row>
    <row r="326" spans="1:15" ht="9.75" customHeight="1">
      <c r="A326" s="145"/>
      <c r="B326" s="146"/>
      <c r="C326" s="146"/>
      <c r="D326" s="90"/>
      <c r="E326" s="18"/>
      <c r="F326" s="3">
        <v>2</v>
      </c>
      <c r="G326" s="72"/>
      <c r="H326" s="90"/>
      <c r="I326" s="72"/>
      <c r="J326" s="72"/>
      <c r="K326" s="72"/>
      <c r="L326" s="72"/>
      <c r="M326" s="72"/>
      <c r="N326" s="75"/>
      <c r="O326" s="22"/>
    </row>
    <row r="327" spans="1:15" ht="9.75" customHeight="1">
      <c r="A327" s="145"/>
      <c r="B327" s="146"/>
      <c r="C327" s="146"/>
      <c r="D327" s="90"/>
      <c r="E327" s="18"/>
      <c r="F327" s="3">
        <v>3</v>
      </c>
      <c r="G327" s="72"/>
      <c r="H327" s="90"/>
      <c r="I327" s="72"/>
      <c r="J327" s="72"/>
      <c r="K327" s="72"/>
      <c r="L327" s="72"/>
      <c r="M327" s="72"/>
      <c r="N327" s="75"/>
      <c r="O327" s="22"/>
    </row>
    <row r="328" spans="1:15" ht="9.75" customHeight="1">
      <c r="A328" s="145"/>
      <c r="B328" s="146"/>
      <c r="C328" s="146"/>
      <c r="D328" s="90"/>
      <c r="E328" s="18"/>
      <c r="F328" s="3">
        <v>4</v>
      </c>
      <c r="G328" s="72"/>
      <c r="H328" s="90"/>
      <c r="I328" s="72"/>
      <c r="J328" s="72"/>
      <c r="K328" s="72"/>
      <c r="L328" s="72"/>
      <c r="M328" s="72"/>
      <c r="N328" s="75"/>
      <c r="O328" s="22"/>
    </row>
    <row r="329" spans="1:15" ht="12.75">
      <c r="A329" s="147" t="s">
        <v>137</v>
      </c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9"/>
      <c r="O329" s="22">
        <v>1</v>
      </c>
    </row>
    <row r="330" spans="1:15" ht="33" customHeight="1">
      <c r="A330" s="54">
        <v>192</v>
      </c>
      <c r="B330" s="27" t="s">
        <v>78</v>
      </c>
      <c r="C330" s="2" t="s">
        <v>226</v>
      </c>
      <c r="D330" s="18">
        <v>480</v>
      </c>
      <c r="E330" s="18">
        <v>480</v>
      </c>
      <c r="F330" s="2">
        <v>2</v>
      </c>
      <c r="G330" s="21">
        <v>0.016</v>
      </c>
      <c r="H330" s="4">
        <v>4.6</v>
      </c>
      <c r="I330" s="21"/>
      <c r="J330" s="21"/>
      <c r="K330" s="21"/>
      <c r="L330" s="21"/>
      <c r="M330" s="21"/>
      <c r="N330" s="49">
        <v>0.016</v>
      </c>
      <c r="O330" s="22"/>
    </row>
    <row r="331" spans="1:15" ht="33" customHeight="1">
      <c r="A331" s="54">
        <v>193</v>
      </c>
      <c r="B331" s="27" t="s">
        <v>79</v>
      </c>
      <c r="C331" s="2" t="s">
        <v>227</v>
      </c>
      <c r="D331" s="18">
        <v>380</v>
      </c>
      <c r="E331" s="18">
        <v>380</v>
      </c>
      <c r="F331" s="2">
        <v>2</v>
      </c>
      <c r="G331" s="21">
        <f>(M331*1000)*0.172/1000</f>
        <v>0.001548</v>
      </c>
      <c r="H331" s="4">
        <v>6.6</v>
      </c>
      <c r="I331" s="21"/>
      <c r="J331" s="21"/>
      <c r="K331" s="21"/>
      <c r="L331" s="21"/>
      <c r="M331" s="21">
        <v>0.009</v>
      </c>
      <c r="N331" s="49"/>
      <c r="O331" s="22"/>
    </row>
    <row r="332" spans="1:15" ht="33" customHeight="1">
      <c r="A332" s="54">
        <v>194</v>
      </c>
      <c r="B332" s="27" t="s">
        <v>80</v>
      </c>
      <c r="C332" s="2" t="s">
        <v>242</v>
      </c>
      <c r="D332" s="18">
        <v>2500</v>
      </c>
      <c r="E332" s="18">
        <v>2500</v>
      </c>
      <c r="F332" s="2">
        <v>2</v>
      </c>
      <c r="G332" s="21">
        <f>(M332*1000)*0.172/1000</f>
        <v>0.0037839999999999996</v>
      </c>
      <c r="H332" s="4">
        <v>8.3</v>
      </c>
      <c r="I332" s="21"/>
      <c r="J332" s="21"/>
      <c r="K332" s="21"/>
      <c r="L332" s="21"/>
      <c r="M332" s="21">
        <v>0.022</v>
      </c>
      <c r="N332" s="49"/>
      <c r="O332" s="22"/>
    </row>
    <row r="333" spans="1:15" ht="21.75" customHeight="1">
      <c r="A333" s="54">
        <v>195</v>
      </c>
      <c r="B333" s="27" t="s">
        <v>66</v>
      </c>
      <c r="C333" s="2" t="s">
        <v>225</v>
      </c>
      <c r="D333" s="18">
        <v>600</v>
      </c>
      <c r="E333" s="18">
        <v>600</v>
      </c>
      <c r="F333" s="2">
        <v>2</v>
      </c>
      <c r="G333" s="21">
        <f>(M333*1000)*0.172/1000</f>
        <v>0.05848</v>
      </c>
      <c r="H333" s="4">
        <v>9.7</v>
      </c>
      <c r="I333" s="21"/>
      <c r="J333" s="21"/>
      <c r="K333" s="21"/>
      <c r="L333" s="21"/>
      <c r="M333" s="21">
        <v>0.34</v>
      </c>
      <c r="N333" s="49"/>
      <c r="O333" s="22"/>
    </row>
    <row r="334" spans="1:15" ht="43.5" customHeight="1">
      <c r="A334" s="54">
        <v>196</v>
      </c>
      <c r="B334" s="27" t="s">
        <v>81</v>
      </c>
      <c r="C334" s="2" t="s">
        <v>176</v>
      </c>
      <c r="D334" s="18">
        <v>1900</v>
      </c>
      <c r="E334" s="18">
        <v>1900</v>
      </c>
      <c r="F334" s="2">
        <v>2</v>
      </c>
      <c r="G334" s="21">
        <v>0.00812</v>
      </c>
      <c r="H334" s="4">
        <v>10.2</v>
      </c>
      <c r="I334" s="21">
        <v>0.007</v>
      </c>
      <c r="J334" s="21"/>
      <c r="K334" s="21"/>
      <c r="L334" s="21"/>
      <c r="M334" s="21"/>
      <c r="N334" s="49"/>
      <c r="O334" s="22"/>
    </row>
    <row r="335" spans="1:15" ht="43.5" customHeight="1">
      <c r="A335" s="54">
        <v>197</v>
      </c>
      <c r="B335" s="27" t="s">
        <v>82</v>
      </c>
      <c r="C335" s="2" t="s">
        <v>175</v>
      </c>
      <c r="D335" s="18">
        <v>2500</v>
      </c>
      <c r="E335" s="18">
        <v>2500</v>
      </c>
      <c r="F335" s="2">
        <v>2</v>
      </c>
      <c r="G335" s="21">
        <v>0.00348</v>
      </c>
      <c r="H335" s="4">
        <v>12.3</v>
      </c>
      <c r="I335" s="21">
        <v>0.003</v>
      </c>
      <c r="J335" s="21"/>
      <c r="K335" s="21"/>
      <c r="L335" s="21"/>
      <c r="M335" s="19"/>
      <c r="N335" s="49"/>
      <c r="O335" s="22"/>
    </row>
    <row r="336" spans="1:15" ht="21.75" customHeight="1">
      <c r="A336" s="54">
        <v>198</v>
      </c>
      <c r="B336" s="27" t="s">
        <v>68</v>
      </c>
      <c r="C336" s="2" t="s">
        <v>70</v>
      </c>
      <c r="D336" s="18">
        <v>280</v>
      </c>
      <c r="E336" s="18">
        <v>280</v>
      </c>
      <c r="F336" s="2">
        <v>2</v>
      </c>
      <c r="G336" s="21">
        <f>(M336*1000)*0.172/1000</f>
        <v>0.00516</v>
      </c>
      <c r="H336" s="4">
        <v>4.3</v>
      </c>
      <c r="I336" s="21"/>
      <c r="J336" s="21"/>
      <c r="K336" s="21"/>
      <c r="L336" s="21"/>
      <c r="M336" s="21">
        <v>0.03</v>
      </c>
      <c r="N336" s="49"/>
      <c r="O336" s="22"/>
    </row>
    <row r="337" spans="1:15" ht="21.75" customHeight="1">
      <c r="A337" s="54">
        <v>199</v>
      </c>
      <c r="B337" s="27" t="s">
        <v>83</v>
      </c>
      <c r="C337" s="2" t="s">
        <v>72</v>
      </c>
      <c r="D337" s="18">
        <v>114.5</v>
      </c>
      <c r="E337" s="18">
        <v>114.5</v>
      </c>
      <c r="F337" s="2">
        <v>2</v>
      </c>
      <c r="G337" s="21">
        <v>0.023</v>
      </c>
      <c r="H337" s="4">
        <v>6.2</v>
      </c>
      <c r="I337" s="21"/>
      <c r="J337" s="21"/>
      <c r="K337" s="21"/>
      <c r="L337" s="21"/>
      <c r="M337" s="21"/>
      <c r="N337" s="49">
        <v>0.023</v>
      </c>
      <c r="O337" s="22"/>
    </row>
    <row r="338" spans="1:15" ht="33" customHeight="1">
      <c r="A338" s="54">
        <v>200</v>
      </c>
      <c r="B338" s="27" t="s">
        <v>127</v>
      </c>
      <c r="C338" s="2" t="s">
        <v>244</v>
      </c>
      <c r="D338" s="18">
        <v>1450</v>
      </c>
      <c r="E338" s="18">
        <v>1450</v>
      </c>
      <c r="F338" s="2">
        <v>3</v>
      </c>
      <c r="G338" s="21">
        <v>0.016</v>
      </c>
      <c r="H338" s="4">
        <v>160</v>
      </c>
      <c r="I338" s="21"/>
      <c r="J338" s="21"/>
      <c r="K338" s="21"/>
      <c r="L338" s="21"/>
      <c r="M338" s="21">
        <v>0.1</v>
      </c>
      <c r="N338" s="49"/>
      <c r="O338" s="22"/>
    </row>
    <row r="339" spans="1:15" ht="13.5" customHeight="1">
      <c r="A339" s="54">
        <v>201</v>
      </c>
      <c r="B339" s="27" t="s">
        <v>232</v>
      </c>
      <c r="C339" s="2" t="s">
        <v>161</v>
      </c>
      <c r="D339" s="18">
        <v>75</v>
      </c>
      <c r="E339" s="18">
        <v>75</v>
      </c>
      <c r="F339" s="2">
        <v>3</v>
      </c>
      <c r="G339" s="21">
        <v>0.025</v>
      </c>
      <c r="H339" s="4">
        <v>34</v>
      </c>
      <c r="I339" s="21"/>
      <c r="J339" s="21"/>
      <c r="K339" s="21"/>
      <c r="L339" s="21"/>
      <c r="M339" s="21">
        <v>0.016</v>
      </c>
      <c r="N339" s="49"/>
      <c r="O339" s="22"/>
    </row>
    <row r="340" spans="1:15" ht="43.5" customHeight="1">
      <c r="A340" s="54">
        <v>202</v>
      </c>
      <c r="B340" s="27" t="s">
        <v>129</v>
      </c>
      <c r="C340" s="2" t="s">
        <v>243</v>
      </c>
      <c r="D340" s="18"/>
      <c r="E340" s="18"/>
      <c r="F340" s="2">
        <v>3</v>
      </c>
      <c r="G340" s="21">
        <v>0.012</v>
      </c>
      <c r="H340" s="4">
        <v>95</v>
      </c>
      <c r="I340" s="21">
        <v>0.05</v>
      </c>
      <c r="J340" s="21"/>
      <c r="K340" s="21"/>
      <c r="L340" s="21"/>
      <c r="M340" s="21">
        <v>0.05</v>
      </c>
      <c r="N340" s="49"/>
      <c r="O340" s="22"/>
    </row>
    <row r="341" spans="1:15" ht="13.5" customHeight="1">
      <c r="A341" s="54">
        <v>203</v>
      </c>
      <c r="B341" s="27" t="s">
        <v>103</v>
      </c>
      <c r="C341" s="2" t="s">
        <v>161</v>
      </c>
      <c r="D341" s="4">
        <v>50</v>
      </c>
      <c r="E341" s="4">
        <v>50</v>
      </c>
      <c r="F341" s="2">
        <v>3</v>
      </c>
      <c r="G341" s="21"/>
      <c r="H341" s="4"/>
      <c r="I341" s="21"/>
      <c r="J341" s="21"/>
      <c r="K341" s="21"/>
      <c r="L341" s="21"/>
      <c r="M341" s="21"/>
      <c r="N341" s="49"/>
      <c r="O341" s="22"/>
    </row>
    <row r="342" spans="1:15" ht="9.75" customHeight="1">
      <c r="A342" s="145" t="s">
        <v>214</v>
      </c>
      <c r="B342" s="146"/>
      <c r="C342" s="146"/>
      <c r="D342" s="90">
        <f>SUM(D330:D341)</f>
        <v>10329.5</v>
      </c>
      <c r="E342" s="18"/>
      <c r="F342" s="3">
        <v>1</v>
      </c>
      <c r="G342" s="72">
        <f>SUM(G330:G341)</f>
        <v>0.17257199999999998</v>
      </c>
      <c r="H342" s="90">
        <f aca="true" t="shared" si="23" ref="H342:N342">SUM(H330:H341)</f>
        <v>351.2</v>
      </c>
      <c r="I342" s="72">
        <f t="shared" si="23"/>
        <v>0.060000000000000005</v>
      </c>
      <c r="J342" s="72">
        <f t="shared" si="23"/>
        <v>0</v>
      </c>
      <c r="K342" s="72">
        <f t="shared" si="23"/>
        <v>0</v>
      </c>
      <c r="L342" s="72">
        <f t="shared" si="23"/>
        <v>0</v>
      </c>
      <c r="M342" s="72">
        <f t="shared" si="23"/>
        <v>0.5670000000000001</v>
      </c>
      <c r="N342" s="75">
        <f t="shared" si="23"/>
        <v>0.039</v>
      </c>
      <c r="O342" s="22"/>
    </row>
    <row r="343" spans="1:15" ht="9.75" customHeight="1">
      <c r="A343" s="145"/>
      <c r="B343" s="146"/>
      <c r="C343" s="146"/>
      <c r="D343" s="90"/>
      <c r="E343" s="18">
        <f>E330+E331+E332+E333+E334+E335+E336+E337</f>
        <v>8754.5</v>
      </c>
      <c r="F343" s="3">
        <v>2</v>
      </c>
      <c r="G343" s="72"/>
      <c r="H343" s="90"/>
      <c r="I343" s="72"/>
      <c r="J343" s="72"/>
      <c r="K343" s="72"/>
      <c r="L343" s="72"/>
      <c r="M343" s="72"/>
      <c r="N343" s="75"/>
      <c r="O343" s="22"/>
    </row>
    <row r="344" spans="1:15" ht="9.75" customHeight="1">
      <c r="A344" s="145"/>
      <c r="B344" s="146"/>
      <c r="C344" s="146"/>
      <c r="D344" s="90"/>
      <c r="E344" s="18">
        <f>E338+E339+E340+E341</f>
        <v>1575</v>
      </c>
      <c r="F344" s="3">
        <v>3</v>
      </c>
      <c r="G344" s="72"/>
      <c r="H344" s="90"/>
      <c r="I344" s="72"/>
      <c r="J344" s="72"/>
      <c r="K344" s="72"/>
      <c r="L344" s="72"/>
      <c r="M344" s="72"/>
      <c r="N344" s="75"/>
      <c r="O344" s="22"/>
    </row>
    <row r="345" spans="1:15" ht="9.75" customHeight="1">
      <c r="A345" s="145"/>
      <c r="B345" s="146"/>
      <c r="C345" s="146"/>
      <c r="D345" s="90"/>
      <c r="E345" s="18"/>
      <c r="F345" s="3">
        <v>4</v>
      </c>
      <c r="G345" s="72"/>
      <c r="H345" s="90"/>
      <c r="I345" s="72"/>
      <c r="J345" s="72"/>
      <c r="K345" s="72"/>
      <c r="L345" s="72"/>
      <c r="M345" s="72"/>
      <c r="N345" s="75"/>
      <c r="O345" s="22"/>
    </row>
    <row r="346" spans="1:15" ht="12.75" customHeight="1">
      <c r="A346" s="147" t="s">
        <v>139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9"/>
      <c r="O346" s="22">
        <v>1</v>
      </c>
    </row>
    <row r="347" spans="1:15" ht="21.75" customHeight="1">
      <c r="A347" s="54">
        <v>204</v>
      </c>
      <c r="B347" s="27" t="s">
        <v>58</v>
      </c>
      <c r="C347" s="2" t="s">
        <v>152</v>
      </c>
      <c r="D347" s="4">
        <v>12</v>
      </c>
      <c r="E347" s="4">
        <v>12</v>
      </c>
      <c r="F347" s="8">
        <v>2</v>
      </c>
      <c r="G347" s="21">
        <v>0.00018</v>
      </c>
      <c r="H347" s="4">
        <v>1.5</v>
      </c>
      <c r="I347" s="21"/>
      <c r="J347" s="21"/>
      <c r="K347" s="21"/>
      <c r="L347" s="21"/>
      <c r="M347" s="21">
        <v>0.001</v>
      </c>
      <c r="N347" s="49"/>
      <c r="O347" s="22"/>
    </row>
    <row r="348" spans="1:15" ht="12.75">
      <c r="A348" s="198" t="s">
        <v>3</v>
      </c>
      <c r="B348" s="67" t="s">
        <v>4</v>
      </c>
      <c r="C348" s="67" t="s">
        <v>5</v>
      </c>
      <c r="D348" s="199">
        <v>1</v>
      </c>
      <c r="E348" s="200">
        <v>2</v>
      </c>
      <c r="F348" s="200"/>
      <c r="G348" s="201">
        <v>3</v>
      </c>
      <c r="H348" s="201">
        <v>4</v>
      </c>
      <c r="I348" s="201">
        <v>5</v>
      </c>
      <c r="J348" s="201">
        <v>6</v>
      </c>
      <c r="K348" s="201">
        <v>7</v>
      </c>
      <c r="L348" s="201">
        <v>8</v>
      </c>
      <c r="M348" s="201">
        <v>9</v>
      </c>
      <c r="N348" s="202">
        <v>10</v>
      </c>
      <c r="O348" s="22"/>
    </row>
    <row r="349" spans="1:15" ht="33" customHeight="1">
      <c r="A349" s="54">
        <v>205</v>
      </c>
      <c r="B349" s="27" t="s">
        <v>58</v>
      </c>
      <c r="C349" s="2" t="s">
        <v>234</v>
      </c>
      <c r="D349" s="4">
        <v>762</v>
      </c>
      <c r="E349" s="4">
        <v>762</v>
      </c>
      <c r="F349" s="8">
        <v>2</v>
      </c>
      <c r="G349" s="21">
        <v>0.0018</v>
      </c>
      <c r="H349" s="4">
        <v>15.2</v>
      </c>
      <c r="I349" s="21"/>
      <c r="J349" s="21"/>
      <c r="K349" s="21"/>
      <c r="L349" s="21"/>
      <c r="M349" s="21">
        <v>0.01</v>
      </c>
      <c r="N349" s="49"/>
      <c r="O349" s="22"/>
    </row>
    <row r="350" spans="1:15" ht="43.5" customHeight="1">
      <c r="A350" s="54">
        <v>206</v>
      </c>
      <c r="B350" s="27" t="s">
        <v>58</v>
      </c>
      <c r="C350" s="2" t="s">
        <v>245</v>
      </c>
      <c r="D350" s="4">
        <v>20</v>
      </c>
      <c r="E350" s="4">
        <v>20</v>
      </c>
      <c r="F350" s="8">
        <v>2</v>
      </c>
      <c r="G350" s="21">
        <v>0.00054</v>
      </c>
      <c r="H350" s="4">
        <v>5</v>
      </c>
      <c r="I350" s="21"/>
      <c r="J350" s="21"/>
      <c r="K350" s="21"/>
      <c r="L350" s="21"/>
      <c r="M350" s="21">
        <v>0.003</v>
      </c>
      <c r="N350" s="49"/>
      <c r="O350" s="22"/>
    </row>
    <row r="351" spans="1:15" ht="33" customHeight="1">
      <c r="A351" s="54">
        <v>207</v>
      </c>
      <c r="B351" s="64" t="s">
        <v>51</v>
      </c>
      <c r="C351" s="2" t="s">
        <v>234</v>
      </c>
      <c r="D351" s="4">
        <v>1.3</v>
      </c>
      <c r="E351" s="4">
        <v>1.3</v>
      </c>
      <c r="F351" s="8">
        <v>3</v>
      </c>
      <c r="G351" s="21">
        <v>0.00036</v>
      </c>
      <c r="H351" s="4">
        <v>3</v>
      </c>
      <c r="I351" s="21"/>
      <c r="J351" s="21"/>
      <c r="K351" s="21"/>
      <c r="L351" s="21">
        <v>0.001</v>
      </c>
      <c r="M351" s="21"/>
      <c r="N351" s="49"/>
      <c r="O351" s="22"/>
    </row>
    <row r="352" spans="1:15" ht="33" customHeight="1">
      <c r="A352" s="54">
        <v>208</v>
      </c>
      <c r="B352" s="64" t="s">
        <v>51</v>
      </c>
      <c r="C352" s="2" t="s">
        <v>155</v>
      </c>
      <c r="D352" s="4">
        <v>4.8</v>
      </c>
      <c r="E352" s="4">
        <v>4.8</v>
      </c>
      <c r="F352" s="8">
        <v>2</v>
      </c>
      <c r="G352" s="21">
        <v>0.00072</v>
      </c>
      <c r="H352" s="4">
        <v>5</v>
      </c>
      <c r="I352" s="21"/>
      <c r="J352" s="21"/>
      <c r="K352" s="21"/>
      <c r="L352" s="21">
        <v>0.002</v>
      </c>
      <c r="M352" s="21"/>
      <c r="N352" s="49"/>
      <c r="O352" s="22"/>
    </row>
    <row r="353" spans="1:15" ht="21.75" customHeight="1">
      <c r="A353" s="54">
        <v>209</v>
      </c>
      <c r="B353" s="64" t="s">
        <v>51</v>
      </c>
      <c r="C353" s="2" t="s">
        <v>148</v>
      </c>
      <c r="D353" s="4">
        <v>1.2</v>
      </c>
      <c r="E353" s="4">
        <v>1.2</v>
      </c>
      <c r="F353" s="8">
        <v>3</v>
      </c>
      <c r="G353" s="21">
        <v>0.00036</v>
      </c>
      <c r="H353" s="4">
        <v>2.5</v>
      </c>
      <c r="I353" s="21"/>
      <c r="J353" s="21"/>
      <c r="K353" s="21"/>
      <c r="L353" s="21">
        <v>0.001</v>
      </c>
      <c r="M353" s="21"/>
      <c r="N353" s="49"/>
      <c r="O353" s="22"/>
    </row>
    <row r="354" spans="1:15" ht="21.75" customHeight="1">
      <c r="A354" s="54">
        <v>210</v>
      </c>
      <c r="B354" s="64" t="s">
        <v>55</v>
      </c>
      <c r="C354" s="2" t="s">
        <v>148</v>
      </c>
      <c r="D354" s="4">
        <v>69</v>
      </c>
      <c r="E354" s="4">
        <v>69</v>
      </c>
      <c r="F354" s="8">
        <v>2</v>
      </c>
      <c r="G354" s="21">
        <v>0.00072</v>
      </c>
      <c r="H354" s="4">
        <v>6</v>
      </c>
      <c r="I354" s="21"/>
      <c r="J354" s="21"/>
      <c r="K354" s="21"/>
      <c r="L354" s="21"/>
      <c r="M354" s="21">
        <v>0.004</v>
      </c>
      <c r="N354" s="49"/>
      <c r="O354" s="22"/>
    </row>
    <row r="355" spans="1:15" ht="16.5" customHeight="1">
      <c r="A355" s="140">
        <v>211</v>
      </c>
      <c r="B355" s="138" t="s">
        <v>55</v>
      </c>
      <c r="C355" s="144" t="s">
        <v>246</v>
      </c>
      <c r="D355" s="143">
        <v>2339</v>
      </c>
      <c r="E355" s="143">
        <v>2339</v>
      </c>
      <c r="F355" s="167">
        <v>2</v>
      </c>
      <c r="G355" s="142">
        <v>0.00216</v>
      </c>
      <c r="H355" s="143">
        <v>18.2</v>
      </c>
      <c r="I355" s="142"/>
      <c r="J355" s="142"/>
      <c r="K355" s="142"/>
      <c r="L355" s="142"/>
      <c r="M355" s="142">
        <v>0.012</v>
      </c>
      <c r="N355" s="166"/>
      <c r="O355" s="22"/>
    </row>
    <row r="356" spans="1:15" ht="16.5" customHeight="1">
      <c r="A356" s="141"/>
      <c r="B356" s="139"/>
      <c r="C356" s="144"/>
      <c r="D356" s="143"/>
      <c r="E356" s="143"/>
      <c r="F356" s="167"/>
      <c r="G356" s="142"/>
      <c r="H356" s="143"/>
      <c r="I356" s="142"/>
      <c r="J356" s="142"/>
      <c r="K356" s="142"/>
      <c r="L356" s="142"/>
      <c r="M356" s="142"/>
      <c r="N356" s="166"/>
      <c r="O356" s="22"/>
    </row>
    <row r="357" spans="1:15" ht="16.5" customHeight="1">
      <c r="A357" s="140">
        <v>212</v>
      </c>
      <c r="B357" s="138" t="s">
        <v>55</v>
      </c>
      <c r="C357" s="144" t="s">
        <v>147</v>
      </c>
      <c r="D357" s="143">
        <v>35</v>
      </c>
      <c r="E357" s="143">
        <v>35</v>
      </c>
      <c r="F357" s="167">
        <v>2</v>
      </c>
      <c r="G357" s="142">
        <v>0.00072</v>
      </c>
      <c r="H357" s="143">
        <v>6.2</v>
      </c>
      <c r="I357" s="142"/>
      <c r="J357" s="142"/>
      <c r="K357" s="142"/>
      <c r="L357" s="142"/>
      <c r="M357" s="142">
        <v>0.004</v>
      </c>
      <c r="N357" s="166"/>
      <c r="O357" s="22"/>
    </row>
    <row r="358" spans="1:15" ht="16.5" customHeight="1">
      <c r="A358" s="141"/>
      <c r="B358" s="139"/>
      <c r="C358" s="144"/>
      <c r="D358" s="143"/>
      <c r="E358" s="143"/>
      <c r="F358" s="167"/>
      <c r="G358" s="142"/>
      <c r="H358" s="143"/>
      <c r="I358" s="142"/>
      <c r="J358" s="142"/>
      <c r="K358" s="142"/>
      <c r="L358" s="142"/>
      <c r="M358" s="142"/>
      <c r="N358" s="166"/>
      <c r="O358" s="22"/>
    </row>
    <row r="359" spans="1:15" ht="16.5" customHeight="1">
      <c r="A359" s="140">
        <v>213</v>
      </c>
      <c r="B359" s="165" t="s">
        <v>52</v>
      </c>
      <c r="C359" s="144" t="s">
        <v>247</v>
      </c>
      <c r="D359" s="143">
        <v>280</v>
      </c>
      <c r="E359" s="143">
        <v>280</v>
      </c>
      <c r="F359" s="167">
        <v>2</v>
      </c>
      <c r="G359" s="142">
        <v>0.00288</v>
      </c>
      <c r="H359" s="143">
        <v>20</v>
      </c>
      <c r="I359" s="142"/>
      <c r="J359" s="142"/>
      <c r="K359" s="142"/>
      <c r="L359" s="142">
        <v>0.008</v>
      </c>
      <c r="M359" s="142"/>
      <c r="N359" s="166"/>
      <c r="O359" s="22"/>
    </row>
    <row r="360" spans="1:15" ht="27" customHeight="1">
      <c r="A360" s="141"/>
      <c r="B360" s="165"/>
      <c r="C360" s="144"/>
      <c r="D360" s="143"/>
      <c r="E360" s="143"/>
      <c r="F360" s="167"/>
      <c r="G360" s="142"/>
      <c r="H360" s="143"/>
      <c r="I360" s="142"/>
      <c r="J360" s="142"/>
      <c r="K360" s="142"/>
      <c r="L360" s="142"/>
      <c r="M360" s="142"/>
      <c r="N360" s="166"/>
      <c r="O360" s="22"/>
    </row>
    <row r="361" spans="1:15" ht="9.75" customHeight="1">
      <c r="A361" s="145" t="s">
        <v>221</v>
      </c>
      <c r="B361" s="146"/>
      <c r="C361" s="146"/>
      <c r="D361" s="90">
        <f>SUM(D349:D360)+D347</f>
        <v>3524.3</v>
      </c>
      <c r="E361" s="18"/>
      <c r="F361" s="3">
        <v>1</v>
      </c>
      <c r="G361" s="72">
        <f>SUM(G349:G360)+G347</f>
        <v>0.010440000000000001</v>
      </c>
      <c r="H361" s="72">
        <f aca="true" t="shared" si="24" ref="H361:N361">SUM(H349:H360)+H347</f>
        <v>82.60000000000001</v>
      </c>
      <c r="I361" s="72">
        <f t="shared" si="24"/>
        <v>0</v>
      </c>
      <c r="J361" s="72">
        <f t="shared" si="24"/>
        <v>0</v>
      </c>
      <c r="K361" s="72">
        <f t="shared" si="24"/>
        <v>0</v>
      </c>
      <c r="L361" s="72">
        <f t="shared" si="24"/>
        <v>0.012</v>
      </c>
      <c r="M361" s="72">
        <f t="shared" si="24"/>
        <v>0.034</v>
      </c>
      <c r="N361" s="75">
        <f t="shared" si="24"/>
        <v>0</v>
      </c>
      <c r="O361" s="22"/>
    </row>
    <row r="362" spans="1:15" ht="9.75" customHeight="1">
      <c r="A362" s="145"/>
      <c r="B362" s="146"/>
      <c r="C362" s="146"/>
      <c r="D362" s="90"/>
      <c r="E362" s="18">
        <f>E347+E349+E350+E352+E354+E355+E357+E359</f>
        <v>3521.8</v>
      </c>
      <c r="F362" s="3">
        <v>2</v>
      </c>
      <c r="G362" s="72"/>
      <c r="H362" s="72"/>
      <c r="I362" s="72"/>
      <c r="J362" s="72"/>
      <c r="K362" s="72"/>
      <c r="L362" s="72"/>
      <c r="M362" s="72"/>
      <c r="N362" s="75"/>
      <c r="O362" s="22"/>
    </row>
    <row r="363" spans="1:15" ht="9.75" customHeight="1">
      <c r="A363" s="145"/>
      <c r="B363" s="146"/>
      <c r="C363" s="146"/>
      <c r="D363" s="90"/>
      <c r="E363" s="18">
        <f>E351+E353</f>
        <v>2.5</v>
      </c>
      <c r="F363" s="3">
        <v>3</v>
      </c>
      <c r="G363" s="72"/>
      <c r="H363" s="72"/>
      <c r="I363" s="72"/>
      <c r="J363" s="72"/>
      <c r="K363" s="72"/>
      <c r="L363" s="72"/>
      <c r="M363" s="72"/>
      <c r="N363" s="75"/>
      <c r="O363" s="22"/>
    </row>
    <row r="364" spans="1:15" ht="9.75" customHeight="1">
      <c r="A364" s="145"/>
      <c r="B364" s="146"/>
      <c r="C364" s="146"/>
      <c r="D364" s="90"/>
      <c r="E364" s="18"/>
      <c r="F364" s="3">
        <v>4</v>
      </c>
      <c r="G364" s="72"/>
      <c r="H364" s="72"/>
      <c r="I364" s="72"/>
      <c r="J364" s="72"/>
      <c r="K364" s="72"/>
      <c r="L364" s="72"/>
      <c r="M364" s="72"/>
      <c r="N364" s="75"/>
      <c r="O364" s="22"/>
    </row>
    <row r="365" spans="1:15" s="205" customFormat="1" ht="9.75" customHeight="1">
      <c r="A365" s="145" t="s">
        <v>17</v>
      </c>
      <c r="B365" s="146"/>
      <c r="C365" s="146"/>
      <c r="D365" s="90">
        <f>D361+D342+D325+D301+D288+D272+D266</f>
        <v>116654.87000000001</v>
      </c>
      <c r="E365" s="18">
        <f>E361+E342+E325+E301+E288+E272+E266</f>
        <v>0</v>
      </c>
      <c r="F365" s="3">
        <v>1</v>
      </c>
      <c r="G365" s="72">
        <f aca="true" t="shared" si="25" ref="G365:N365">G361+G342+G325+G301+G288+G272+G266</f>
        <v>18.814336599999997</v>
      </c>
      <c r="H365" s="90">
        <f t="shared" si="25"/>
        <v>18544.551807999997</v>
      </c>
      <c r="I365" s="72">
        <f t="shared" si="25"/>
        <v>0.14530300000000002</v>
      </c>
      <c r="J365" s="72">
        <f t="shared" si="25"/>
        <v>0.108761</v>
      </c>
      <c r="K365" s="72">
        <f t="shared" si="25"/>
        <v>0</v>
      </c>
      <c r="L365" s="72">
        <f t="shared" si="25"/>
        <v>46.51783</v>
      </c>
      <c r="M365" s="72">
        <f t="shared" si="25"/>
        <v>2.616974</v>
      </c>
      <c r="N365" s="75">
        <f t="shared" si="25"/>
        <v>0.04104</v>
      </c>
      <c r="O365" s="65"/>
    </row>
    <row r="366" spans="1:15" s="205" customFormat="1" ht="9.75" customHeight="1">
      <c r="A366" s="145"/>
      <c r="B366" s="146"/>
      <c r="C366" s="146"/>
      <c r="D366" s="90"/>
      <c r="E366" s="18">
        <f>E362+E343+E326+E302+E289+E273+E267</f>
        <v>12676.3</v>
      </c>
      <c r="F366" s="3">
        <v>2</v>
      </c>
      <c r="G366" s="72"/>
      <c r="H366" s="90"/>
      <c r="I366" s="72"/>
      <c r="J366" s="72"/>
      <c r="K366" s="72"/>
      <c r="L366" s="72"/>
      <c r="M366" s="72"/>
      <c r="N366" s="75"/>
      <c r="O366" s="65"/>
    </row>
    <row r="367" spans="1:15" s="205" customFormat="1" ht="9.75" customHeight="1">
      <c r="A367" s="145"/>
      <c r="B367" s="146"/>
      <c r="C367" s="146"/>
      <c r="D367" s="90"/>
      <c r="E367" s="18">
        <f>E363+E344+E327+E303+E290+E274+E268</f>
        <v>103978.57</v>
      </c>
      <c r="F367" s="3">
        <v>3</v>
      </c>
      <c r="G367" s="72"/>
      <c r="H367" s="90"/>
      <c r="I367" s="72"/>
      <c r="J367" s="72"/>
      <c r="K367" s="72"/>
      <c r="L367" s="72"/>
      <c r="M367" s="72"/>
      <c r="N367" s="75"/>
      <c r="O367" s="65"/>
    </row>
    <row r="368" spans="1:15" s="205" customFormat="1" ht="9.75" customHeight="1">
      <c r="A368" s="145"/>
      <c r="B368" s="146"/>
      <c r="C368" s="146"/>
      <c r="D368" s="90"/>
      <c r="E368" s="18">
        <f>E364+E345+E328+E304+E291+E275+E269</f>
        <v>0</v>
      </c>
      <c r="F368" s="3">
        <v>4</v>
      </c>
      <c r="G368" s="72"/>
      <c r="H368" s="90"/>
      <c r="I368" s="72"/>
      <c r="J368" s="72"/>
      <c r="K368" s="72"/>
      <c r="L368" s="72"/>
      <c r="M368" s="72"/>
      <c r="N368" s="75"/>
      <c r="O368" s="65"/>
    </row>
    <row r="369" spans="1:15" ht="13.5" customHeight="1">
      <c r="A369" s="147" t="s">
        <v>10</v>
      </c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6"/>
      <c r="O369" s="22"/>
    </row>
    <row r="370" spans="1:15" ht="13.5" customHeight="1">
      <c r="A370" s="147" t="s">
        <v>132</v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9"/>
      <c r="O370" s="22">
        <v>1</v>
      </c>
    </row>
    <row r="371" spans="1:15" ht="13.5" customHeight="1">
      <c r="A371" s="54">
        <v>214</v>
      </c>
      <c r="B371" s="27" t="s">
        <v>106</v>
      </c>
      <c r="C371" s="2" t="s">
        <v>107</v>
      </c>
      <c r="D371" s="4">
        <v>81.31</v>
      </c>
      <c r="E371" s="4">
        <v>81.31</v>
      </c>
      <c r="F371" s="2">
        <v>3</v>
      </c>
      <c r="G371" s="21">
        <v>0.05208</v>
      </c>
      <c r="H371" s="4">
        <v>359.07</v>
      </c>
      <c r="I371" s="21"/>
      <c r="J371" s="21"/>
      <c r="K371" s="21"/>
      <c r="L371" s="21"/>
      <c r="M371" s="21">
        <v>0.36268</v>
      </c>
      <c r="N371" s="49"/>
      <c r="O371" s="22"/>
    </row>
    <row r="372" spans="1:15" ht="26.25" customHeight="1">
      <c r="A372" s="54">
        <v>215</v>
      </c>
      <c r="B372" s="27" t="s">
        <v>112</v>
      </c>
      <c r="C372" s="2" t="s">
        <v>107</v>
      </c>
      <c r="D372" s="4">
        <v>724.46</v>
      </c>
      <c r="E372" s="4">
        <v>724.46</v>
      </c>
      <c r="F372" s="2">
        <v>3</v>
      </c>
      <c r="G372" s="21">
        <v>0.109824</v>
      </c>
      <c r="H372" s="4">
        <v>760.32</v>
      </c>
      <c r="I372" s="21"/>
      <c r="J372" s="21"/>
      <c r="K372" s="21"/>
      <c r="L372" s="21"/>
      <c r="M372" s="21">
        <v>0.767998</v>
      </c>
      <c r="N372" s="49"/>
      <c r="O372" s="22"/>
    </row>
    <row r="373" spans="1:15" ht="13.5" customHeight="1">
      <c r="A373" s="54">
        <v>216</v>
      </c>
      <c r="B373" s="27" t="s">
        <v>108</v>
      </c>
      <c r="C373" s="2" t="s">
        <v>107</v>
      </c>
      <c r="D373" s="4">
        <v>431.92</v>
      </c>
      <c r="E373" s="4">
        <v>431.92</v>
      </c>
      <c r="F373" s="2">
        <v>3</v>
      </c>
      <c r="G373" s="21">
        <v>0.07699</v>
      </c>
      <c r="H373" s="4">
        <v>532.98</v>
      </c>
      <c r="I373" s="21"/>
      <c r="J373" s="21"/>
      <c r="K373" s="21"/>
      <c r="L373" s="21"/>
      <c r="M373" s="21">
        <v>0.53836</v>
      </c>
      <c r="N373" s="49"/>
      <c r="O373" s="22"/>
    </row>
    <row r="374" spans="1:15" ht="25.5">
      <c r="A374" s="54">
        <v>217</v>
      </c>
      <c r="B374" s="27" t="s">
        <v>119</v>
      </c>
      <c r="C374" s="2" t="s">
        <v>107</v>
      </c>
      <c r="D374" s="4">
        <v>895.49</v>
      </c>
      <c r="E374" s="4">
        <v>895.49</v>
      </c>
      <c r="F374" s="2">
        <v>3</v>
      </c>
      <c r="G374" s="21">
        <v>0.05022</v>
      </c>
      <c r="H374" s="4">
        <v>962.59</v>
      </c>
      <c r="I374" s="21"/>
      <c r="J374" s="21">
        <v>0.034626</v>
      </c>
      <c r="K374" s="21"/>
      <c r="L374" s="21"/>
      <c r="M374" s="21"/>
      <c r="N374" s="49"/>
      <c r="O374" s="22"/>
    </row>
    <row r="375" spans="1:15" ht="13.5" customHeight="1">
      <c r="A375" s="54">
        <v>218</v>
      </c>
      <c r="B375" s="27" t="s">
        <v>237</v>
      </c>
      <c r="C375" s="2" t="s">
        <v>107</v>
      </c>
      <c r="D375" s="4">
        <v>613.78</v>
      </c>
      <c r="E375" s="4">
        <v>613.78</v>
      </c>
      <c r="F375" s="2">
        <v>3</v>
      </c>
      <c r="G375" s="21">
        <v>0.03752</v>
      </c>
      <c r="H375" s="4">
        <v>719.35</v>
      </c>
      <c r="I375" s="21"/>
      <c r="J375" s="21">
        <v>0.025876</v>
      </c>
      <c r="K375" s="21"/>
      <c r="L375" s="21"/>
      <c r="M375" s="21"/>
      <c r="N375" s="49"/>
      <c r="O375" s="22"/>
    </row>
    <row r="376" spans="1:15" ht="13.5" customHeight="1">
      <c r="A376" s="54">
        <v>219</v>
      </c>
      <c r="B376" s="27" t="s">
        <v>109</v>
      </c>
      <c r="C376" s="2" t="s">
        <v>107</v>
      </c>
      <c r="D376" s="4">
        <v>153.12</v>
      </c>
      <c r="E376" s="4">
        <v>153.12</v>
      </c>
      <c r="F376" s="2">
        <v>3</v>
      </c>
      <c r="G376" s="21">
        <v>0.02441</v>
      </c>
      <c r="H376" s="4">
        <v>171.22</v>
      </c>
      <c r="I376" s="21"/>
      <c r="J376" s="21"/>
      <c r="K376" s="21"/>
      <c r="L376" s="21">
        <v>0.06849</v>
      </c>
      <c r="M376" s="21"/>
      <c r="N376" s="49"/>
      <c r="O376" s="22"/>
    </row>
    <row r="377" spans="1:15" ht="25.5">
      <c r="A377" s="54">
        <v>220</v>
      </c>
      <c r="B377" s="27" t="s">
        <v>113</v>
      </c>
      <c r="C377" s="2" t="s">
        <v>107</v>
      </c>
      <c r="D377" s="4">
        <v>642.74</v>
      </c>
      <c r="E377" s="4">
        <v>642.74</v>
      </c>
      <c r="F377" s="2">
        <v>3</v>
      </c>
      <c r="G377" s="21">
        <v>0.0364</v>
      </c>
      <c r="H377" s="4">
        <v>697.91</v>
      </c>
      <c r="I377" s="21"/>
      <c r="J377" s="21">
        <v>0.025108</v>
      </c>
      <c r="K377" s="21"/>
      <c r="L377" s="21"/>
      <c r="M377" s="21"/>
      <c r="N377" s="49"/>
      <c r="O377" s="22"/>
    </row>
    <row r="378" spans="1:15" ht="13.5" customHeight="1">
      <c r="A378" s="54">
        <v>221</v>
      </c>
      <c r="B378" s="27" t="s">
        <v>114</v>
      </c>
      <c r="C378" s="2" t="s">
        <v>107</v>
      </c>
      <c r="D378" s="4">
        <v>954.65</v>
      </c>
      <c r="E378" s="4">
        <v>954.65</v>
      </c>
      <c r="F378" s="2">
        <v>3</v>
      </c>
      <c r="G378" s="21">
        <v>0.06653</v>
      </c>
      <c r="H378" s="4">
        <v>1010.96</v>
      </c>
      <c r="I378" s="21"/>
      <c r="J378" s="21">
        <v>0.027781</v>
      </c>
      <c r="K378" s="21"/>
      <c r="L378" s="21">
        <v>0.07397</v>
      </c>
      <c r="M378" s="21"/>
      <c r="N378" s="49"/>
      <c r="O378" s="22"/>
    </row>
    <row r="379" spans="1:15" ht="9.75" customHeight="1">
      <c r="A379" s="145" t="s">
        <v>191</v>
      </c>
      <c r="B379" s="146"/>
      <c r="C379" s="146"/>
      <c r="D379" s="90">
        <f>SUM(D371:D378)</f>
        <v>4497.469999999999</v>
      </c>
      <c r="E379" s="18"/>
      <c r="F379" s="3">
        <v>1</v>
      </c>
      <c r="G379" s="72">
        <f>SUM(G371:G378)</f>
        <v>0.453974</v>
      </c>
      <c r="H379" s="90">
        <f>SUM(H371:H378)</f>
        <v>5214.4</v>
      </c>
      <c r="I379" s="72">
        <f aca="true" t="shared" si="26" ref="I379:N379">SUM(I371:I378)</f>
        <v>0</v>
      </c>
      <c r="J379" s="72">
        <f t="shared" si="26"/>
        <v>0.11339099999999999</v>
      </c>
      <c r="K379" s="72">
        <f t="shared" si="26"/>
        <v>0</v>
      </c>
      <c r="L379" s="72">
        <f t="shared" si="26"/>
        <v>0.14245999999999998</v>
      </c>
      <c r="M379" s="72">
        <f t="shared" si="26"/>
        <v>1.669038</v>
      </c>
      <c r="N379" s="75">
        <f t="shared" si="26"/>
        <v>0</v>
      </c>
      <c r="O379" s="22"/>
    </row>
    <row r="380" spans="1:15" ht="9.75" customHeight="1">
      <c r="A380" s="145"/>
      <c r="B380" s="146"/>
      <c r="C380" s="146"/>
      <c r="D380" s="90"/>
      <c r="E380" s="18"/>
      <c r="F380" s="3">
        <v>2</v>
      </c>
      <c r="G380" s="72"/>
      <c r="H380" s="90"/>
      <c r="I380" s="72"/>
      <c r="J380" s="72"/>
      <c r="K380" s="72"/>
      <c r="L380" s="72"/>
      <c r="M380" s="72"/>
      <c r="N380" s="75"/>
      <c r="O380" s="22"/>
    </row>
    <row r="381" spans="1:15" ht="9.75" customHeight="1">
      <c r="A381" s="145"/>
      <c r="B381" s="146"/>
      <c r="C381" s="146"/>
      <c r="D381" s="90"/>
      <c r="E381" s="18">
        <f>E371+E372+E373+E374+E375+E376+E377+E378</f>
        <v>4497.469999999999</v>
      </c>
      <c r="F381" s="3">
        <v>3</v>
      </c>
      <c r="G381" s="72"/>
      <c r="H381" s="90"/>
      <c r="I381" s="72"/>
      <c r="J381" s="72"/>
      <c r="K381" s="72"/>
      <c r="L381" s="72"/>
      <c r="M381" s="72"/>
      <c r="N381" s="75"/>
      <c r="O381" s="22"/>
    </row>
    <row r="382" spans="1:15" ht="9.75" customHeight="1">
      <c r="A382" s="145"/>
      <c r="B382" s="146"/>
      <c r="C382" s="146"/>
      <c r="D382" s="90"/>
      <c r="E382" s="18"/>
      <c r="F382" s="3">
        <v>4</v>
      </c>
      <c r="G382" s="72"/>
      <c r="H382" s="90"/>
      <c r="I382" s="72"/>
      <c r="J382" s="72"/>
      <c r="K382" s="72"/>
      <c r="L382" s="72"/>
      <c r="M382" s="72"/>
      <c r="N382" s="75"/>
      <c r="O382" s="22"/>
    </row>
    <row r="383" spans="1:15" ht="13.5" customHeight="1">
      <c r="A383" s="147" t="s">
        <v>133</v>
      </c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9"/>
      <c r="O383" s="22">
        <v>1</v>
      </c>
    </row>
    <row r="384" spans="1:15" ht="15" customHeight="1">
      <c r="A384" s="56">
        <v>222</v>
      </c>
      <c r="B384" s="27" t="s">
        <v>274</v>
      </c>
      <c r="C384" s="2" t="s">
        <v>153</v>
      </c>
      <c r="D384" s="18">
        <v>120</v>
      </c>
      <c r="E384" s="18">
        <v>120</v>
      </c>
      <c r="F384" s="2">
        <v>3</v>
      </c>
      <c r="G384" s="21">
        <f>L384*0.351</f>
        <v>0.0351</v>
      </c>
      <c r="H384" s="4">
        <v>240</v>
      </c>
      <c r="I384" s="21"/>
      <c r="J384" s="21"/>
      <c r="K384" s="21"/>
      <c r="L384" s="21">
        <v>0.1</v>
      </c>
      <c r="M384" s="21"/>
      <c r="N384" s="49"/>
      <c r="O384" s="22"/>
    </row>
    <row r="385" spans="1:15" ht="9.75" customHeight="1">
      <c r="A385" s="168" t="s">
        <v>199</v>
      </c>
      <c r="B385" s="169"/>
      <c r="C385" s="169"/>
      <c r="D385" s="90">
        <f>D384</f>
        <v>120</v>
      </c>
      <c r="E385" s="18"/>
      <c r="F385" s="3">
        <v>1</v>
      </c>
      <c r="G385" s="72">
        <f>G384</f>
        <v>0.0351</v>
      </c>
      <c r="H385" s="90">
        <f aca="true" t="shared" si="27" ref="H385:N385">H384</f>
        <v>240</v>
      </c>
      <c r="I385" s="72">
        <f t="shared" si="27"/>
        <v>0</v>
      </c>
      <c r="J385" s="72">
        <f t="shared" si="27"/>
        <v>0</v>
      </c>
      <c r="K385" s="72">
        <f t="shared" si="27"/>
        <v>0</v>
      </c>
      <c r="L385" s="72">
        <f t="shared" si="27"/>
        <v>0.1</v>
      </c>
      <c r="M385" s="72">
        <f t="shared" si="27"/>
        <v>0</v>
      </c>
      <c r="N385" s="75">
        <f t="shared" si="27"/>
        <v>0</v>
      </c>
      <c r="O385" s="22"/>
    </row>
    <row r="386" spans="1:15" ht="9.75" customHeight="1">
      <c r="A386" s="168"/>
      <c r="B386" s="169"/>
      <c r="C386" s="169"/>
      <c r="D386" s="90"/>
      <c r="E386" s="18"/>
      <c r="F386" s="3">
        <v>2</v>
      </c>
      <c r="G386" s="72"/>
      <c r="H386" s="90"/>
      <c r="I386" s="72"/>
      <c r="J386" s="72"/>
      <c r="K386" s="72"/>
      <c r="L386" s="72"/>
      <c r="M386" s="72"/>
      <c r="N386" s="75"/>
      <c r="O386" s="22"/>
    </row>
    <row r="387" spans="1:15" ht="9.75" customHeight="1">
      <c r="A387" s="168"/>
      <c r="B387" s="169"/>
      <c r="C387" s="169"/>
      <c r="D387" s="90"/>
      <c r="E387" s="18">
        <f>E384</f>
        <v>120</v>
      </c>
      <c r="F387" s="3">
        <v>3</v>
      </c>
      <c r="G387" s="72"/>
      <c r="H387" s="90"/>
      <c r="I387" s="72"/>
      <c r="J387" s="72"/>
      <c r="K387" s="72"/>
      <c r="L387" s="72"/>
      <c r="M387" s="72"/>
      <c r="N387" s="75"/>
      <c r="O387" s="22"/>
    </row>
    <row r="388" spans="1:15" ht="9.75" customHeight="1">
      <c r="A388" s="168"/>
      <c r="B388" s="169"/>
      <c r="C388" s="169"/>
      <c r="D388" s="90"/>
      <c r="E388" s="18"/>
      <c r="F388" s="3">
        <v>4</v>
      </c>
      <c r="G388" s="72"/>
      <c r="H388" s="90"/>
      <c r="I388" s="72"/>
      <c r="J388" s="72"/>
      <c r="K388" s="72"/>
      <c r="L388" s="72"/>
      <c r="M388" s="72"/>
      <c r="N388" s="75"/>
      <c r="O388" s="22"/>
    </row>
    <row r="389" spans="1:15" ht="13.5" customHeight="1">
      <c r="A389" s="147" t="s">
        <v>134</v>
      </c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9"/>
      <c r="O389" s="22">
        <v>1</v>
      </c>
    </row>
    <row r="390" spans="1:15" ht="14.25" customHeight="1">
      <c r="A390" s="54">
        <v>223</v>
      </c>
      <c r="B390" s="27" t="s">
        <v>248</v>
      </c>
      <c r="C390" s="2" t="s">
        <v>183</v>
      </c>
      <c r="D390" s="18">
        <v>4.6</v>
      </c>
      <c r="E390" s="18">
        <v>4.6</v>
      </c>
      <c r="F390" s="3">
        <v>3</v>
      </c>
      <c r="G390" s="19">
        <v>0.0017</v>
      </c>
      <c r="H390" s="18">
        <v>17.15</v>
      </c>
      <c r="I390" s="19"/>
      <c r="J390" s="19"/>
      <c r="K390" s="19"/>
      <c r="L390" s="19">
        <v>0.005</v>
      </c>
      <c r="M390" s="19"/>
      <c r="N390" s="55"/>
      <c r="O390" s="22"/>
    </row>
    <row r="391" spans="1:15" ht="14.25" customHeight="1">
      <c r="A391" s="54">
        <v>224</v>
      </c>
      <c r="B391" s="27" t="s">
        <v>19</v>
      </c>
      <c r="C391" s="2" t="s">
        <v>20</v>
      </c>
      <c r="D391" s="18">
        <v>15671.39</v>
      </c>
      <c r="E391" s="4">
        <v>15671.39</v>
      </c>
      <c r="F391" s="2">
        <v>3</v>
      </c>
      <c r="G391" s="21">
        <v>0.838</v>
      </c>
      <c r="H391" s="4">
        <v>1066.08</v>
      </c>
      <c r="I391" s="21"/>
      <c r="J391" s="21"/>
      <c r="K391" s="21"/>
      <c r="L391" s="21">
        <v>1.87</v>
      </c>
      <c r="M391" s="21"/>
      <c r="N391" s="49"/>
      <c r="O391" s="22"/>
    </row>
    <row r="392" spans="1:15" ht="13.5" customHeight="1">
      <c r="A392" s="54">
        <v>225</v>
      </c>
      <c r="B392" s="27" t="s">
        <v>21</v>
      </c>
      <c r="C392" s="2" t="s">
        <v>20</v>
      </c>
      <c r="D392" s="18">
        <v>78358.99</v>
      </c>
      <c r="E392" s="4">
        <v>78358.99</v>
      </c>
      <c r="F392" s="2">
        <v>3</v>
      </c>
      <c r="G392" s="21">
        <v>17.503</v>
      </c>
      <c r="H392" s="4">
        <v>10959.3</v>
      </c>
      <c r="I392" s="21"/>
      <c r="J392" s="21"/>
      <c r="K392" s="21"/>
      <c r="L392" s="21">
        <v>45.242</v>
      </c>
      <c r="M392" s="21"/>
      <c r="N392" s="49"/>
      <c r="O392" s="22"/>
    </row>
    <row r="393" spans="1:15" ht="21.75" customHeight="1">
      <c r="A393" s="54">
        <v>226</v>
      </c>
      <c r="B393" s="27" t="s">
        <v>22</v>
      </c>
      <c r="C393" s="2" t="s">
        <v>23</v>
      </c>
      <c r="D393" s="18">
        <v>3832</v>
      </c>
      <c r="E393" s="18">
        <v>3832</v>
      </c>
      <c r="F393" s="2">
        <v>3</v>
      </c>
      <c r="G393" s="21">
        <f>L393*0.3514</f>
        <v>0.0077307999999999995</v>
      </c>
      <c r="H393" s="4">
        <v>38.4</v>
      </c>
      <c r="I393" s="21"/>
      <c r="J393" s="21"/>
      <c r="K393" s="21"/>
      <c r="L393" s="21">
        <v>0.022</v>
      </c>
      <c r="M393" s="21"/>
      <c r="N393" s="49"/>
      <c r="O393" s="22"/>
    </row>
    <row r="394" spans="1:15" ht="15" customHeight="1">
      <c r="A394" s="54">
        <v>227</v>
      </c>
      <c r="B394" s="27" t="s">
        <v>24</v>
      </c>
      <c r="C394" s="2" t="s">
        <v>25</v>
      </c>
      <c r="D394" s="18"/>
      <c r="E394" s="18"/>
      <c r="F394" s="2">
        <v>3</v>
      </c>
      <c r="G394" s="21">
        <v>0.0162</v>
      </c>
      <c r="H394" s="4">
        <v>48.65</v>
      </c>
      <c r="I394" s="21">
        <v>0.007</v>
      </c>
      <c r="J394" s="21"/>
      <c r="K394" s="21"/>
      <c r="L394" s="21"/>
      <c r="M394" s="21"/>
      <c r="N394" s="49"/>
      <c r="O394" s="22"/>
    </row>
    <row r="395" spans="1:15" ht="21.75" customHeight="1">
      <c r="A395" s="54">
        <v>228</v>
      </c>
      <c r="B395" s="27" t="s">
        <v>26</v>
      </c>
      <c r="C395" s="2" t="s">
        <v>23</v>
      </c>
      <c r="D395" s="18">
        <v>25</v>
      </c>
      <c r="E395" s="18">
        <v>25</v>
      </c>
      <c r="F395" s="2">
        <v>3</v>
      </c>
      <c r="G395" s="21">
        <f>I395*1.16</f>
        <v>0.01392</v>
      </c>
      <c r="H395" s="4">
        <v>83.4</v>
      </c>
      <c r="I395" s="21">
        <v>0.012</v>
      </c>
      <c r="J395" s="21"/>
      <c r="K395" s="21"/>
      <c r="L395" s="21"/>
      <c r="M395" s="21"/>
      <c r="N395" s="49"/>
      <c r="O395" s="22"/>
    </row>
    <row r="396" spans="1:15" ht="22.5">
      <c r="A396" s="54">
        <v>229</v>
      </c>
      <c r="B396" s="27" t="s">
        <v>96</v>
      </c>
      <c r="C396" s="2" t="s">
        <v>172</v>
      </c>
      <c r="D396" s="4">
        <v>30.2</v>
      </c>
      <c r="E396" s="4">
        <v>30.2</v>
      </c>
      <c r="F396" s="2">
        <v>3</v>
      </c>
      <c r="G396" s="21">
        <v>0.005</v>
      </c>
      <c r="H396" s="4">
        <v>11.6</v>
      </c>
      <c r="I396" s="21">
        <v>0.004</v>
      </c>
      <c r="J396" s="19"/>
      <c r="K396" s="19"/>
      <c r="L396" s="19"/>
      <c r="M396" s="19"/>
      <c r="N396" s="55"/>
      <c r="O396" s="22"/>
    </row>
    <row r="397" spans="1:15" ht="13.5" customHeight="1">
      <c r="A397" s="54">
        <v>230</v>
      </c>
      <c r="B397" s="27" t="s">
        <v>249</v>
      </c>
      <c r="C397" s="2" t="s">
        <v>161</v>
      </c>
      <c r="D397" s="4"/>
      <c r="E397" s="4"/>
      <c r="F397" s="2"/>
      <c r="G397" s="21">
        <v>0.1</v>
      </c>
      <c r="H397" s="4">
        <v>136.3</v>
      </c>
      <c r="I397" s="21">
        <v>0.047</v>
      </c>
      <c r="J397" s="19"/>
      <c r="K397" s="19"/>
      <c r="L397" s="19"/>
      <c r="M397" s="21">
        <v>0.32</v>
      </c>
      <c r="N397" s="55"/>
      <c r="O397" s="22"/>
    </row>
    <row r="398" spans="1:15" ht="15" customHeight="1">
      <c r="A398" s="54">
        <v>231</v>
      </c>
      <c r="B398" s="27" t="s">
        <v>98</v>
      </c>
      <c r="C398" s="2" t="s">
        <v>161</v>
      </c>
      <c r="D398" s="4">
        <v>13</v>
      </c>
      <c r="E398" s="4">
        <v>13</v>
      </c>
      <c r="F398" s="2">
        <v>3</v>
      </c>
      <c r="G398" s="21">
        <v>0.013</v>
      </c>
      <c r="H398" s="4">
        <v>31.9</v>
      </c>
      <c r="I398" s="21">
        <v>0.011</v>
      </c>
      <c r="J398" s="19"/>
      <c r="K398" s="19"/>
      <c r="L398" s="19"/>
      <c r="M398" s="19"/>
      <c r="N398" s="55"/>
      <c r="O398" s="22"/>
    </row>
    <row r="399" spans="1:15" ht="12.75">
      <c r="A399" s="198" t="s">
        <v>3</v>
      </c>
      <c r="B399" s="67" t="s">
        <v>4</v>
      </c>
      <c r="C399" s="67" t="s">
        <v>5</v>
      </c>
      <c r="D399" s="199">
        <v>1</v>
      </c>
      <c r="E399" s="200">
        <v>2</v>
      </c>
      <c r="F399" s="200"/>
      <c r="G399" s="201">
        <v>3</v>
      </c>
      <c r="H399" s="201">
        <v>4</v>
      </c>
      <c r="I399" s="201">
        <v>5</v>
      </c>
      <c r="J399" s="201">
        <v>6</v>
      </c>
      <c r="K399" s="201">
        <v>7</v>
      </c>
      <c r="L399" s="201">
        <v>8</v>
      </c>
      <c r="M399" s="201">
        <v>9</v>
      </c>
      <c r="N399" s="202">
        <v>10</v>
      </c>
      <c r="O399" s="22"/>
    </row>
    <row r="400" spans="1:15" ht="9.75" customHeight="1">
      <c r="A400" s="140">
        <v>232</v>
      </c>
      <c r="B400" s="138" t="s">
        <v>241</v>
      </c>
      <c r="C400" s="163" t="s">
        <v>161</v>
      </c>
      <c r="D400" s="161">
        <v>100</v>
      </c>
      <c r="E400" s="161">
        <v>100</v>
      </c>
      <c r="F400" s="2">
        <v>2</v>
      </c>
      <c r="G400" s="158">
        <v>0.002</v>
      </c>
      <c r="H400" s="161">
        <v>15</v>
      </c>
      <c r="I400" s="158">
        <v>0.003</v>
      </c>
      <c r="J400" s="19"/>
      <c r="K400" s="19"/>
      <c r="L400" s="19"/>
      <c r="M400" s="158">
        <v>0.02</v>
      </c>
      <c r="N400" s="55"/>
      <c r="O400" s="22"/>
    </row>
    <row r="401" spans="1:15" ht="10.5" customHeight="1">
      <c r="A401" s="141"/>
      <c r="B401" s="139"/>
      <c r="C401" s="164"/>
      <c r="D401" s="162"/>
      <c r="E401" s="162"/>
      <c r="F401" s="8">
        <v>3</v>
      </c>
      <c r="G401" s="159"/>
      <c r="H401" s="162"/>
      <c r="I401" s="159"/>
      <c r="J401" s="21"/>
      <c r="K401" s="21"/>
      <c r="L401" s="21"/>
      <c r="M401" s="159"/>
      <c r="N401" s="49"/>
      <c r="O401" s="22"/>
    </row>
    <row r="402" spans="1:15" ht="9.75" customHeight="1">
      <c r="A402" s="145" t="s">
        <v>198</v>
      </c>
      <c r="B402" s="146"/>
      <c r="C402" s="146"/>
      <c r="D402" s="90">
        <f>SUM(D390:D398)+D400</f>
        <v>98035.18000000001</v>
      </c>
      <c r="E402" s="18"/>
      <c r="F402" s="3">
        <v>1</v>
      </c>
      <c r="G402" s="72">
        <f>SUM(G390:G398)+G400</f>
        <v>18.500550800000003</v>
      </c>
      <c r="H402" s="72">
        <f aca="true" t="shared" si="28" ref="H402:N402">SUM(H390:H398)+H400</f>
        <v>12407.779999999997</v>
      </c>
      <c r="I402" s="72">
        <f t="shared" si="28"/>
        <v>0.084</v>
      </c>
      <c r="J402" s="72">
        <f t="shared" si="28"/>
        <v>0</v>
      </c>
      <c r="K402" s="72">
        <f t="shared" si="28"/>
        <v>0</v>
      </c>
      <c r="L402" s="72">
        <f t="shared" si="28"/>
        <v>47.138999999999996</v>
      </c>
      <c r="M402" s="72">
        <f t="shared" si="28"/>
        <v>0.34</v>
      </c>
      <c r="N402" s="75">
        <f t="shared" si="28"/>
        <v>0</v>
      </c>
      <c r="O402" s="22"/>
    </row>
    <row r="403" spans="1:15" ht="9.75" customHeight="1">
      <c r="A403" s="145"/>
      <c r="B403" s="146"/>
      <c r="C403" s="146"/>
      <c r="D403" s="90"/>
      <c r="E403" s="18">
        <f>E400</f>
        <v>100</v>
      </c>
      <c r="F403" s="3">
        <v>2</v>
      </c>
      <c r="G403" s="72"/>
      <c r="H403" s="72"/>
      <c r="I403" s="72"/>
      <c r="J403" s="72"/>
      <c r="K403" s="72"/>
      <c r="L403" s="72"/>
      <c r="M403" s="72"/>
      <c r="N403" s="75"/>
      <c r="O403" s="22"/>
    </row>
    <row r="404" spans="1:15" ht="9.75" customHeight="1">
      <c r="A404" s="145"/>
      <c r="B404" s="146"/>
      <c r="C404" s="146"/>
      <c r="D404" s="90"/>
      <c r="E404" s="18">
        <f>E390+E391+E392+E393+E395+E396+E398</f>
        <v>97935.18000000001</v>
      </c>
      <c r="F404" s="3">
        <v>3</v>
      </c>
      <c r="G404" s="72"/>
      <c r="H404" s="72"/>
      <c r="I404" s="72"/>
      <c r="J404" s="72"/>
      <c r="K404" s="72"/>
      <c r="L404" s="72"/>
      <c r="M404" s="72"/>
      <c r="N404" s="75"/>
      <c r="O404" s="22"/>
    </row>
    <row r="405" spans="1:15" ht="9.75" customHeight="1">
      <c r="A405" s="145"/>
      <c r="B405" s="146"/>
      <c r="C405" s="146"/>
      <c r="D405" s="90"/>
      <c r="E405" s="18"/>
      <c r="F405" s="3">
        <v>4</v>
      </c>
      <c r="G405" s="72"/>
      <c r="H405" s="72"/>
      <c r="I405" s="72"/>
      <c r="J405" s="72"/>
      <c r="K405" s="72"/>
      <c r="L405" s="72"/>
      <c r="M405" s="72"/>
      <c r="N405" s="75"/>
      <c r="O405" s="22"/>
    </row>
    <row r="406" spans="1:15" ht="12.75">
      <c r="A406" s="147" t="s">
        <v>140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9"/>
      <c r="O406" s="22">
        <v>1</v>
      </c>
    </row>
    <row r="407" spans="1:15" ht="67.5">
      <c r="A407" s="54">
        <v>233</v>
      </c>
      <c r="B407" s="27" t="s">
        <v>131</v>
      </c>
      <c r="C407" s="2" t="s">
        <v>181</v>
      </c>
      <c r="D407" s="4">
        <v>200</v>
      </c>
      <c r="E407" s="4">
        <v>200</v>
      </c>
      <c r="F407" s="2">
        <v>3</v>
      </c>
      <c r="G407" s="21">
        <f>L407*360/1000</f>
        <v>0.02052</v>
      </c>
      <c r="H407" s="4">
        <f>L407*1.4555*1000</f>
        <v>82.96350000000001</v>
      </c>
      <c r="I407" s="21"/>
      <c r="J407" s="21"/>
      <c r="K407" s="21"/>
      <c r="L407" s="21">
        <v>0.057</v>
      </c>
      <c r="M407" s="21"/>
      <c r="N407" s="49"/>
      <c r="O407" s="22"/>
    </row>
    <row r="408" spans="1:15" ht="12.75">
      <c r="A408" s="54">
        <v>234</v>
      </c>
      <c r="B408" s="27" t="s">
        <v>121</v>
      </c>
      <c r="C408" s="2" t="s">
        <v>161</v>
      </c>
      <c r="D408" s="4">
        <v>2000</v>
      </c>
      <c r="E408" s="4">
        <v>2000</v>
      </c>
      <c r="F408" s="2">
        <v>3</v>
      </c>
      <c r="G408" s="21">
        <f>L408*360/1000</f>
        <v>0.108</v>
      </c>
      <c r="H408" s="4">
        <f>L408*1.4555*1000</f>
        <v>436.65</v>
      </c>
      <c r="I408" s="21"/>
      <c r="J408" s="21"/>
      <c r="K408" s="21"/>
      <c r="L408" s="21">
        <v>0.3</v>
      </c>
      <c r="M408" s="21"/>
      <c r="N408" s="49"/>
      <c r="O408" s="22"/>
    </row>
    <row r="409" spans="1:15" ht="22.5">
      <c r="A409" s="54">
        <v>235</v>
      </c>
      <c r="B409" s="27" t="s">
        <v>122</v>
      </c>
      <c r="C409" s="2" t="s">
        <v>105</v>
      </c>
      <c r="D409" s="4">
        <v>200</v>
      </c>
      <c r="E409" s="4">
        <v>200</v>
      </c>
      <c r="F409" s="2">
        <v>3</v>
      </c>
      <c r="G409" s="21">
        <f>L409*360/1000</f>
        <v>0.003528</v>
      </c>
      <c r="H409" s="4">
        <f>L409*1.4555*1000</f>
        <v>14.2639</v>
      </c>
      <c r="I409" s="21"/>
      <c r="J409" s="21"/>
      <c r="K409" s="21"/>
      <c r="L409" s="21">
        <v>0.0098</v>
      </c>
      <c r="M409" s="21"/>
      <c r="N409" s="49"/>
      <c r="O409" s="22"/>
    </row>
    <row r="410" spans="1:15" ht="67.5">
      <c r="A410" s="54">
        <v>236</v>
      </c>
      <c r="B410" s="27" t="s">
        <v>123</v>
      </c>
      <c r="C410" s="2" t="s">
        <v>181</v>
      </c>
      <c r="D410" s="4"/>
      <c r="E410" s="4"/>
      <c r="F410" s="2">
        <v>3</v>
      </c>
      <c r="G410" s="21">
        <f>L410*360/1000</f>
        <v>0.021599999999999998</v>
      </c>
      <c r="H410" s="4">
        <f>L410*1.4555*1000</f>
        <v>87.32999999999998</v>
      </c>
      <c r="I410" s="21"/>
      <c r="J410" s="21"/>
      <c r="K410" s="21"/>
      <c r="L410" s="21">
        <v>0.06</v>
      </c>
      <c r="M410" s="21"/>
      <c r="N410" s="49"/>
      <c r="O410" s="22"/>
    </row>
    <row r="411" spans="1:15" ht="67.5">
      <c r="A411" s="54">
        <v>237</v>
      </c>
      <c r="B411" s="61" t="s">
        <v>201</v>
      </c>
      <c r="C411" s="2" t="s">
        <v>181</v>
      </c>
      <c r="D411" s="4">
        <v>200</v>
      </c>
      <c r="E411" s="4">
        <v>200</v>
      </c>
      <c r="F411" s="2">
        <v>3</v>
      </c>
      <c r="G411" s="58">
        <f>L411*360/1000</f>
        <v>0.028079999999999997</v>
      </c>
      <c r="H411" s="59">
        <f>L411*1.4555*1000</f>
        <v>113.52900000000001</v>
      </c>
      <c r="I411" s="58"/>
      <c r="J411" s="58"/>
      <c r="K411" s="58"/>
      <c r="L411" s="58">
        <v>0.078</v>
      </c>
      <c r="M411" s="21"/>
      <c r="N411" s="49"/>
      <c r="O411" s="22"/>
    </row>
    <row r="412" spans="1:15" ht="22.5">
      <c r="A412" s="54">
        <v>238</v>
      </c>
      <c r="B412" s="27" t="s">
        <v>126</v>
      </c>
      <c r="C412" s="13" t="s">
        <v>164</v>
      </c>
      <c r="D412" s="14">
        <v>150</v>
      </c>
      <c r="E412" s="14">
        <v>150</v>
      </c>
      <c r="F412" s="13">
        <v>3</v>
      </c>
      <c r="G412" s="21">
        <v>0.0188</v>
      </c>
      <c r="H412" s="4">
        <v>138</v>
      </c>
      <c r="I412" s="21"/>
      <c r="J412" s="21"/>
      <c r="K412" s="21"/>
      <c r="L412" s="21">
        <v>0.058</v>
      </c>
      <c r="M412" s="43"/>
      <c r="N412" s="44"/>
      <c r="O412" s="22"/>
    </row>
    <row r="413" spans="1:15" ht="33.75">
      <c r="A413" s="54">
        <v>239</v>
      </c>
      <c r="B413" s="16" t="s">
        <v>117</v>
      </c>
      <c r="C413" s="13" t="s">
        <v>224</v>
      </c>
      <c r="D413" s="34">
        <v>300</v>
      </c>
      <c r="E413" s="34">
        <v>300</v>
      </c>
      <c r="F413" s="13">
        <v>2</v>
      </c>
      <c r="G413" s="43">
        <v>0.0018</v>
      </c>
      <c r="H413" s="14">
        <v>11.5</v>
      </c>
      <c r="I413" s="43"/>
      <c r="J413" s="43"/>
      <c r="K413" s="43"/>
      <c r="L413" s="43">
        <v>0.005</v>
      </c>
      <c r="M413" s="43"/>
      <c r="N413" s="44"/>
      <c r="O413" s="22"/>
    </row>
    <row r="414" spans="1:15" ht="9.75" customHeight="1">
      <c r="A414" s="145" t="s">
        <v>202</v>
      </c>
      <c r="B414" s="146"/>
      <c r="C414" s="146"/>
      <c r="D414" s="90">
        <f>SUM(D407:D413)</f>
        <v>3050</v>
      </c>
      <c r="E414" s="18"/>
      <c r="F414" s="3">
        <v>1</v>
      </c>
      <c r="G414" s="72">
        <f>SUM(G407:G413)</f>
        <v>0.202328</v>
      </c>
      <c r="H414" s="90">
        <f aca="true" t="shared" si="29" ref="H414:N414">SUM(H407:H413)</f>
        <v>884.2364</v>
      </c>
      <c r="I414" s="72">
        <f t="shared" si="29"/>
        <v>0</v>
      </c>
      <c r="J414" s="72">
        <f t="shared" si="29"/>
        <v>0</v>
      </c>
      <c r="K414" s="72">
        <f t="shared" si="29"/>
        <v>0</v>
      </c>
      <c r="L414" s="72">
        <f t="shared" si="29"/>
        <v>0.5678</v>
      </c>
      <c r="M414" s="72">
        <f t="shared" si="29"/>
        <v>0</v>
      </c>
      <c r="N414" s="75">
        <f t="shared" si="29"/>
        <v>0</v>
      </c>
      <c r="O414" s="22"/>
    </row>
    <row r="415" spans="1:15" ht="9.75" customHeight="1">
      <c r="A415" s="145"/>
      <c r="B415" s="146"/>
      <c r="C415" s="146"/>
      <c r="D415" s="90"/>
      <c r="E415" s="18">
        <f>E413</f>
        <v>300</v>
      </c>
      <c r="F415" s="3">
        <v>2</v>
      </c>
      <c r="G415" s="72"/>
      <c r="H415" s="90"/>
      <c r="I415" s="72"/>
      <c r="J415" s="72"/>
      <c r="K415" s="72"/>
      <c r="L415" s="72"/>
      <c r="M415" s="72"/>
      <c r="N415" s="75"/>
      <c r="O415" s="22"/>
    </row>
    <row r="416" spans="1:15" ht="9.75" customHeight="1">
      <c r="A416" s="145"/>
      <c r="B416" s="146"/>
      <c r="C416" s="146"/>
      <c r="D416" s="90"/>
      <c r="E416" s="18">
        <f>E407+E408+E409+E411+E412</f>
        <v>2750</v>
      </c>
      <c r="F416" s="3">
        <v>3</v>
      </c>
      <c r="G416" s="72"/>
      <c r="H416" s="90"/>
      <c r="I416" s="72"/>
      <c r="J416" s="72"/>
      <c r="K416" s="72"/>
      <c r="L416" s="72"/>
      <c r="M416" s="72"/>
      <c r="N416" s="75"/>
      <c r="O416" s="22"/>
    </row>
    <row r="417" spans="1:15" ht="9.75" customHeight="1">
      <c r="A417" s="145"/>
      <c r="B417" s="146"/>
      <c r="C417" s="146"/>
      <c r="D417" s="90"/>
      <c r="E417" s="18"/>
      <c r="F417" s="3">
        <v>4</v>
      </c>
      <c r="G417" s="72"/>
      <c r="H417" s="90"/>
      <c r="I417" s="72"/>
      <c r="J417" s="72"/>
      <c r="K417" s="72"/>
      <c r="L417" s="72"/>
      <c r="M417" s="72"/>
      <c r="N417" s="75"/>
      <c r="O417" s="22"/>
    </row>
    <row r="418" spans="1:15" ht="12.75">
      <c r="A418" s="147" t="s">
        <v>136</v>
      </c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9"/>
      <c r="O418" s="22">
        <v>1</v>
      </c>
    </row>
    <row r="419" spans="1:15" ht="25.5">
      <c r="A419" s="54">
        <v>240</v>
      </c>
      <c r="B419" s="64" t="s">
        <v>27</v>
      </c>
      <c r="C419" s="2" t="s">
        <v>28</v>
      </c>
      <c r="D419" s="18"/>
      <c r="E419" s="4"/>
      <c r="F419" s="2">
        <v>1</v>
      </c>
      <c r="G419" s="21">
        <v>0.0003</v>
      </c>
      <c r="H419" s="4">
        <f>N419/0.45*1500</f>
        <v>1</v>
      </c>
      <c r="I419" s="21"/>
      <c r="J419" s="21"/>
      <c r="K419" s="21"/>
      <c r="L419" s="21"/>
      <c r="M419" s="21"/>
      <c r="N419" s="49">
        <v>0.0003</v>
      </c>
      <c r="O419" s="22"/>
    </row>
    <row r="420" spans="1:15" ht="25.5">
      <c r="A420" s="54">
        <v>241</v>
      </c>
      <c r="B420" s="64" t="s">
        <v>27</v>
      </c>
      <c r="C420" s="2" t="s">
        <v>29</v>
      </c>
      <c r="D420" s="18"/>
      <c r="E420" s="4"/>
      <c r="F420" s="2">
        <v>1</v>
      </c>
      <c r="G420" s="21">
        <v>0.0003</v>
      </c>
      <c r="H420" s="4">
        <f>N420/0.45*1500</f>
        <v>1</v>
      </c>
      <c r="I420" s="21"/>
      <c r="J420" s="21"/>
      <c r="K420" s="21"/>
      <c r="L420" s="21"/>
      <c r="M420" s="21"/>
      <c r="N420" s="49">
        <v>0.0003</v>
      </c>
      <c r="O420" s="22"/>
    </row>
    <row r="421" spans="1:15" ht="25.5">
      <c r="A421" s="54">
        <v>242</v>
      </c>
      <c r="B421" s="64" t="s">
        <v>27</v>
      </c>
      <c r="C421" s="2" t="s">
        <v>30</v>
      </c>
      <c r="D421" s="18"/>
      <c r="E421" s="4"/>
      <c r="F421" s="2">
        <v>1</v>
      </c>
      <c r="G421" s="21">
        <v>0.000153</v>
      </c>
      <c r="H421" s="4">
        <f>I421*10700</f>
        <v>1.4124</v>
      </c>
      <c r="I421" s="21">
        <v>0.000132</v>
      </c>
      <c r="J421" s="21"/>
      <c r="K421" s="21"/>
      <c r="L421" s="21"/>
      <c r="M421" s="21"/>
      <c r="N421" s="49"/>
      <c r="O421" s="22"/>
    </row>
    <row r="422" spans="1:15" ht="25.5">
      <c r="A422" s="54">
        <v>243</v>
      </c>
      <c r="B422" s="64" t="s">
        <v>27</v>
      </c>
      <c r="C422" s="2" t="s">
        <v>31</v>
      </c>
      <c r="D422" s="18"/>
      <c r="E422" s="4"/>
      <c r="F422" s="2">
        <v>1</v>
      </c>
      <c r="G422" s="21">
        <v>0.000109</v>
      </c>
      <c r="H422" s="4">
        <f>I422*10700</f>
        <v>1.0058</v>
      </c>
      <c r="I422" s="21">
        <v>9.4E-05</v>
      </c>
      <c r="J422" s="21"/>
      <c r="K422" s="21"/>
      <c r="L422" s="21"/>
      <c r="M422" s="21"/>
      <c r="N422" s="49"/>
      <c r="O422" s="22"/>
    </row>
    <row r="423" spans="1:15" ht="25.5">
      <c r="A423" s="54">
        <v>244</v>
      </c>
      <c r="B423" s="64" t="s">
        <v>27</v>
      </c>
      <c r="C423" s="2" t="s">
        <v>203</v>
      </c>
      <c r="D423" s="18"/>
      <c r="E423" s="4"/>
      <c r="F423" s="2">
        <v>1</v>
      </c>
      <c r="G423" s="21">
        <v>0.000169</v>
      </c>
      <c r="H423" s="4">
        <f>I423*10700</f>
        <v>1.5622</v>
      </c>
      <c r="I423" s="21">
        <v>0.000146</v>
      </c>
      <c r="J423" s="21"/>
      <c r="K423" s="21"/>
      <c r="L423" s="21"/>
      <c r="M423" s="21"/>
      <c r="N423" s="49"/>
      <c r="O423" s="22"/>
    </row>
    <row r="424" spans="1:15" ht="25.5">
      <c r="A424" s="54">
        <v>245</v>
      </c>
      <c r="B424" s="64" t="s">
        <v>27</v>
      </c>
      <c r="C424" s="2" t="s">
        <v>32</v>
      </c>
      <c r="D424" s="18"/>
      <c r="E424" s="4"/>
      <c r="F424" s="2">
        <v>1</v>
      </c>
      <c r="G424" s="21">
        <v>0.000314</v>
      </c>
      <c r="H424" s="4">
        <f>N424/0.45*1500</f>
        <v>1.0466666666666666</v>
      </c>
      <c r="I424" s="21"/>
      <c r="J424" s="21"/>
      <c r="K424" s="21"/>
      <c r="L424" s="21"/>
      <c r="M424" s="21"/>
      <c r="N424" s="49">
        <v>0.000314</v>
      </c>
      <c r="O424" s="22"/>
    </row>
    <row r="425" spans="1:15" ht="25.5">
      <c r="A425" s="54">
        <v>246</v>
      </c>
      <c r="B425" s="64" t="s">
        <v>27</v>
      </c>
      <c r="C425" s="2" t="s">
        <v>33</v>
      </c>
      <c r="D425" s="18"/>
      <c r="E425" s="4"/>
      <c r="F425" s="2">
        <v>1</v>
      </c>
      <c r="G425" s="21">
        <v>0.000226</v>
      </c>
      <c r="H425" s="4">
        <f>N425/0.45*1500</f>
        <v>0.7533333333333332</v>
      </c>
      <c r="I425" s="21"/>
      <c r="J425" s="21"/>
      <c r="K425" s="21"/>
      <c r="L425" s="21"/>
      <c r="M425" s="21"/>
      <c r="N425" s="49">
        <v>0.000226</v>
      </c>
      <c r="O425" s="22"/>
    </row>
    <row r="426" spans="1:15" ht="25.5">
      <c r="A426" s="54">
        <v>247</v>
      </c>
      <c r="B426" s="64" t="s">
        <v>27</v>
      </c>
      <c r="C426" s="2" t="s">
        <v>34</v>
      </c>
      <c r="D426" s="18"/>
      <c r="E426" s="4"/>
      <c r="F426" s="2">
        <v>1</v>
      </c>
      <c r="G426" s="21">
        <v>0.0003</v>
      </c>
      <c r="H426" s="4">
        <f>N426/0.45*1500</f>
        <v>1</v>
      </c>
      <c r="I426" s="21"/>
      <c r="J426" s="21"/>
      <c r="K426" s="21"/>
      <c r="L426" s="21"/>
      <c r="M426" s="21"/>
      <c r="N426" s="49">
        <v>0.0003</v>
      </c>
      <c r="O426" s="22"/>
    </row>
    <row r="427" spans="1:15" ht="25.5">
      <c r="A427" s="54">
        <v>248</v>
      </c>
      <c r="B427" s="64" t="s">
        <v>27</v>
      </c>
      <c r="C427" s="2" t="s">
        <v>35</v>
      </c>
      <c r="D427" s="18"/>
      <c r="E427" s="4"/>
      <c r="F427" s="2">
        <v>1</v>
      </c>
      <c r="G427" s="21">
        <v>0.0003</v>
      </c>
      <c r="H427" s="4">
        <f>N427/0.45*1500</f>
        <v>1</v>
      </c>
      <c r="I427" s="21"/>
      <c r="J427" s="21"/>
      <c r="K427" s="21"/>
      <c r="L427" s="21"/>
      <c r="M427" s="21"/>
      <c r="N427" s="49">
        <v>0.0003</v>
      </c>
      <c r="O427" s="22"/>
    </row>
    <row r="428" spans="1:15" ht="25.5">
      <c r="A428" s="54">
        <v>249</v>
      </c>
      <c r="B428" s="64" t="s">
        <v>27</v>
      </c>
      <c r="C428" s="2" t="s">
        <v>36</v>
      </c>
      <c r="D428" s="18"/>
      <c r="E428" s="4"/>
      <c r="F428" s="2">
        <v>1</v>
      </c>
      <c r="G428" s="21">
        <v>0.00019</v>
      </c>
      <c r="H428" s="4">
        <f>I428*10700</f>
        <v>1.7548</v>
      </c>
      <c r="I428" s="21">
        <v>0.000164</v>
      </c>
      <c r="J428" s="21"/>
      <c r="K428" s="21"/>
      <c r="L428" s="21"/>
      <c r="M428" s="21"/>
      <c r="N428" s="49"/>
      <c r="O428" s="22"/>
    </row>
    <row r="429" spans="1:15" ht="25.5">
      <c r="A429" s="54">
        <v>250</v>
      </c>
      <c r="B429" s="64" t="s">
        <v>27</v>
      </c>
      <c r="C429" s="2" t="s">
        <v>260</v>
      </c>
      <c r="D429" s="18"/>
      <c r="E429" s="4"/>
      <c r="F429" s="2">
        <v>1</v>
      </c>
      <c r="G429" s="21">
        <v>0.000343</v>
      </c>
      <c r="H429" s="4">
        <f>M429*125</f>
        <v>0.2525</v>
      </c>
      <c r="I429" s="21"/>
      <c r="J429" s="21"/>
      <c r="K429" s="21"/>
      <c r="L429" s="21"/>
      <c r="M429" s="21">
        <v>0.00202</v>
      </c>
      <c r="N429" s="49"/>
      <c r="O429" s="22"/>
    </row>
    <row r="430" spans="1:15" ht="25.5">
      <c r="A430" s="54">
        <v>251</v>
      </c>
      <c r="B430" s="64" t="s">
        <v>27</v>
      </c>
      <c r="C430" s="2" t="s">
        <v>37</v>
      </c>
      <c r="D430" s="18"/>
      <c r="E430" s="4"/>
      <c r="F430" s="2">
        <v>1</v>
      </c>
      <c r="G430" s="21">
        <v>0.000149</v>
      </c>
      <c r="H430" s="4">
        <f>I430*10700</f>
        <v>1.3802999999999999</v>
      </c>
      <c r="I430" s="19">
        <v>0.000129</v>
      </c>
      <c r="J430" s="21"/>
      <c r="K430" s="21"/>
      <c r="L430" s="21"/>
      <c r="M430" s="21"/>
      <c r="N430" s="49"/>
      <c r="O430" s="22"/>
    </row>
    <row r="431" spans="1:15" ht="25.5">
      <c r="A431" s="54">
        <v>252</v>
      </c>
      <c r="B431" s="64" t="s">
        <v>27</v>
      </c>
      <c r="C431" s="2" t="s">
        <v>204</v>
      </c>
      <c r="D431" s="18"/>
      <c r="E431" s="4"/>
      <c r="F431" s="2">
        <v>1</v>
      </c>
      <c r="G431" s="21">
        <v>0.000157</v>
      </c>
      <c r="H431" s="4">
        <f>I431*10700</f>
        <v>1.4445000000000001</v>
      </c>
      <c r="I431" s="21">
        <v>0.000135</v>
      </c>
      <c r="J431" s="21"/>
      <c r="K431" s="21"/>
      <c r="L431" s="21"/>
      <c r="M431" s="21"/>
      <c r="N431" s="49"/>
      <c r="O431" s="22"/>
    </row>
    <row r="432" spans="1:15" ht="25.5">
      <c r="A432" s="54">
        <v>253</v>
      </c>
      <c r="B432" s="64" t="s">
        <v>27</v>
      </c>
      <c r="C432" s="2" t="s">
        <v>38</v>
      </c>
      <c r="D432" s="18"/>
      <c r="E432" s="4"/>
      <c r="F432" s="2">
        <v>1</v>
      </c>
      <c r="G432" s="21">
        <v>0.000149</v>
      </c>
      <c r="H432" s="4">
        <f>I432*10700</f>
        <v>1.3802999999999999</v>
      </c>
      <c r="I432" s="21">
        <v>0.000129</v>
      </c>
      <c r="J432" s="21"/>
      <c r="K432" s="21"/>
      <c r="L432" s="21"/>
      <c r="M432" s="21"/>
      <c r="N432" s="49"/>
      <c r="O432" s="22"/>
    </row>
    <row r="433" spans="1:15" ht="25.5">
      <c r="A433" s="54">
        <v>254</v>
      </c>
      <c r="B433" s="64" t="s">
        <v>27</v>
      </c>
      <c r="C433" s="2" t="s">
        <v>39</v>
      </c>
      <c r="D433" s="18"/>
      <c r="E433" s="4"/>
      <c r="F433" s="2">
        <v>1</v>
      </c>
      <c r="G433" s="21">
        <v>0.0003</v>
      </c>
      <c r="H433" s="4">
        <f>N433/0.45*1500</f>
        <v>1</v>
      </c>
      <c r="I433" s="21"/>
      <c r="J433" s="21"/>
      <c r="K433" s="21"/>
      <c r="L433" s="21"/>
      <c r="M433" s="21"/>
      <c r="N433" s="49">
        <v>0.0003</v>
      </c>
      <c r="O433" s="22"/>
    </row>
    <row r="434" spans="1:15" ht="25.5">
      <c r="A434" s="54">
        <v>255</v>
      </c>
      <c r="B434" s="64" t="s">
        <v>27</v>
      </c>
      <c r="C434" s="2" t="s">
        <v>40</v>
      </c>
      <c r="D434" s="18"/>
      <c r="E434" s="4"/>
      <c r="F434" s="2">
        <v>1</v>
      </c>
      <c r="G434" s="21">
        <v>0.000211</v>
      </c>
      <c r="H434" s="4">
        <f>I434*10700</f>
        <v>1.9474</v>
      </c>
      <c r="I434" s="21">
        <v>0.000182</v>
      </c>
      <c r="J434" s="21"/>
      <c r="K434" s="21"/>
      <c r="L434" s="21"/>
      <c r="M434" s="21"/>
      <c r="N434" s="49"/>
      <c r="O434" s="22"/>
    </row>
    <row r="435" spans="1:15" ht="25.5">
      <c r="A435" s="54">
        <v>256</v>
      </c>
      <c r="B435" s="64" t="s">
        <v>27</v>
      </c>
      <c r="C435" s="2" t="s">
        <v>41</v>
      </c>
      <c r="D435" s="18"/>
      <c r="E435" s="4"/>
      <c r="F435" s="2">
        <v>1</v>
      </c>
      <c r="G435" s="21">
        <v>0.000223</v>
      </c>
      <c r="H435" s="4">
        <f>I435*10700</f>
        <v>2.0544000000000002</v>
      </c>
      <c r="I435" s="21">
        <v>0.000192</v>
      </c>
      <c r="J435" s="21"/>
      <c r="K435" s="21"/>
      <c r="L435" s="21"/>
      <c r="M435" s="21"/>
      <c r="N435" s="49"/>
      <c r="O435" s="22"/>
    </row>
    <row r="436" spans="1:15" ht="25.5">
      <c r="A436" s="54">
        <v>257</v>
      </c>
      <c r="B436" s="64" t="s">
        <v>27</v>
      </c>
      <c r="C436" s="2" t="s">
        <v>42</v>
      </c>
      <c r="D436" s="18"/>
      <c r="E436" s="4"/>
      <c r="F436" s="2">
        <v>1</v>
      </c>
      <c r="G436" s="21">
        <v>0.000428</v>
      </c>
      <c r="H436" s="4">
        <f>M436*1538</f>
        <v>3.869608</v>
      </c>
      <c r="I436" s="21"/>
      <c r="J436" s="21"/>
      <c r="K436" s="21"/>
      <c r="L436" s="21"/>
      <c r="M436" s="21">
        <v>0.002516</v>
      </c>
      <c r="N436" s="49"/>
      <c r="O436" s="22"/>
    </row>
    <row r="437" spans="1:15" ht="25.5">
      <c r="A437" s="54">
        <v>258</v>
      </c>
      <c r="B437" s="64" t="s">
        <v>27</v>
      </c>
      <c r="C437" s="2" t="s">
        <v>43</v>
      </c>
      <c r="D437" s="18"/>
      <c r="E437" s="4"/>
      <c r="F437" s="2">
        <v>1</v>
      </c>
      <c r="G437" s="21">
        <v>0.0004008</v>
      </c>
      <c r="H437" s="4">
        <f>M437*1538</f>
        <v>3.6912</v>
      </c>
      <c r="I437" s="21"/>
      <c r="J437" s="21"/>
      <c r="K437" s="21"/>
      <c r="L437" s="21"/>
      <c r="M437" s="21">
        <v>0.0024</v>
      </c>
      <c r="N437" s="49"/>
      <c r="O437" s="22"/>
    </row>
    <row r="438" spans="1:15" ht="9.75" customHeight="1">
      <c r="A438" s="145" t="s">
        <v>205</v>
      </c>
      <c r="B438" s="146"/>
      <c r="C438" s="146"/>
      <c r="D438" s="90"/>
      <c r="E438" s="18"/>
      <c r="F438" s="3">
        <v>1</v>
      </c>
      <c r="G438" s="72">
        <f>SUM(G419:G437)</f>
        <v>0.0047218</v>
      </c>
      <c r="H438" s="90">
        <f aca="true" t="shared" si="30" ref="H438:N438">SUM(H419:H437)</f>
        <v>28.555407999999996</v>
      </c>
      <c r="I438" s="72">
        <f t="shared" si="30"/>
        <v>0.001303</v>
      </c>
      <c r="J438" s="72">
        <f t="shared" si="30"/>
        <v>0</v>
      </c>
      <c r="K438" s="72">
        <f t="shared" si="30"/>
        <v>0</v>
      </c>
      <c r="L438" s="72">
        <f t="shared" si="30"/>
        <v>0</v>
      </c>
      <c r="M438" s="72">
        <f t="shared" si="30"/>
        <v>0.0069359999999999995</v>
      </c>
      <c r="N438" s="75">
        <f t="shared" si="30"/>
        <v>0.0020399999999999997</v>
      </c>
      <c r="O438" s="22"/>
    </row>
    <row r="439" spans="1:15" ht="9.75" customHeight="1">
      <c r="A439" s="145"/>
      <c r="B439" s="146"/>
      <c r="C439" s="146"/>
      <c r="D439" s="90"/>
      <c r="E439" s="18"/>
      <c r="F439" s="3">
        <v>2</v>
      </c>
      <c r="G439" s="72"/>
      <c r="H439" s="90"/>
      <c r="I439" s="72"/>
      <c r="J439" s="72"/>
      <c r="K439" s="72"/>
      <c r="L439" s="72"/>
      <c r="M439" s="72"/>
      <c r="N439" s="75"/>
      <c r="O439" s="22"/>
    </row>
    <row r="440" spans="1:15" ht="9.75" customHeight="1">
      <c r="A440" s="145"/>
      <c r="B440" s="146"/>
      <c r="C440" s="146"/>
      <c r="D440" s="90"/>
      <c r="E440" s="18"/>
      <c r="F440" s="3">
        <v>3</v>
      </c>
      <c r="G440" s="72"/>
      <c r="H440" s="90"/>
      <c r="I440" s="72"/>
      <c r="J440" s="72"/>
      <c r="K440" s="72"/>
      <c r="L440" s="72"/>
      <c r="M440" s="72"/>
      <c r="N440" s="75"/>
      <c r="O440" s="22"/>
    </row>
    <row r="441" spans="1:15" ht="9.75" customHeight="1">
      <c r="A441" s="145"/>
      <c r="B441" s="146"/>
      <c r="C441" s="146"/>
      <c r="D441" s="90"/>
      <c r="E441" s="18"/>
      <c r="F441" s="3">
        <v>4</v>
      </c>
      <c r="G441" s="72"/>
      <c r="H441" s="90"/>
      <c r="I441" s="72"/>
      <c r="J441" s="72"/>
      <c r="K441" s="72"/>
      <c r="L441" s="72"/>
      <c r="M441" s="72"/>
      <c r="N441" s="75"/>
      <c r="O441" s="22"/>
    </row>
    <row r="442" spans="1:15" ht="12.75">
      <c r="A442" s="147" t="s">
        <v>137</v>
      </c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9"/>
      <c r="O442" s="22">
        <v>1</v>
      </c>
    </row>
    <row r="443" spans="1:15" ht="21.75" customHeight="1">
      <c r="A443" s="54">
        <v>259</v>
      </c>
      <c r="B443" s="27" t="s">
        <v>69</v>
      </c>
      <c r="C443" s="2" t="s">
        <v>225</v>
      </c>
      <c r="D443" s="18">
        <v>600</v>
      </c>
      <c r="E443" s="18">
        <v>600</v>
      </c>
      <c r="F443" s="2">
        <v>2</v>
      </c>
      <c r="G443" s="21">
        <f>(M443*1000)*0.172/1000</f>
        <v>0.05848</v>
      </c>
      <c r="H443" s="4">
        <v>9.7</v>
      </c>
      <c r="I443" s="21"/>
      <c r="J443" s="21"/>
      <c r="K443" s="21"/>
      <c r="L443" s="21"/>
      <c r="M443" s="21">
        <v>0.34</v>
      </c>
      <c r="N443" s="49"/>
      <c r="O443" s="22"/>
    </row>
    <row r="444" spans="1:15" ht="33" customHeight="1">
      <c r="A444" s="54">
        <v>260</v>
      </c>
      <c r="B444" s="27" t="s">
        <v>84</v>
      </c>
      <c r="C444" s="2" t="s">
        <v>226</v>
      </c>
      <c r="D444" s="18">
        <v>100</v>
      </c>
      <c r="E444" s="18">
        <v>100</v>
      </c>
      <c r="F444" s="2">
        <v>2</v>
      </c>
      <c r="G444" s="21">
        <v>0.016</v>
      </c>
      <c r="H444" s="4">
        <v>4.6</v>
      </c>
      <c r="I444" s="21"/>
      <c r="J444" s="21"/>
      <c r="K444" s="21"/>
      <c r="L444" s="21"/>
      <c r="M444" s="21"/>
      <c r="N444" s="49">
        <v>0.016</v>
      </c>
      <c r="O444" s="22"/>
    </row>
    <row r="445" spans="1:15" ht="35.25" customHeight="1">
      <c r="A445" s="54">
        <v>261</v>
      </c>
      <c r="B445" s="27" t="s">
        <v>85</v>
      </c>
      <c r="C445" s="2" t="s">
        <v>227</v>
      </c>
      <c r="D445" s="18">
        <v>200</v>
      </c>
      <c r="E445" s="18">
        <v>200</v>
      </c>
      <c r="F445" s="2">
        <v>2</v>
      </c>
      <c r="G445" s="21">
        <f>(M445*1000)*0.172/1000</f>
        <v>6.88E-05</v>
      </c>
      <c r="H445" s="4">
        <v>1.2</v>
      </c>
      <c r="I445" s="21"/>
      <c r="J445" s="21"/>
      <c r="K445" s="21"/>
      <c r="L445" s="21"/>
      <c r="M445" s="21">
        <v>0.0004</v>
      </c>
      <c r="N445" s="49"/>
      <c r="O445" s="22"/>
    </row>
    <row r="446" spans="1:15" ht="33" customHeight="1">
      <c r="A446" s="54">
        <v>262</v>
      </c>
      <c r="B446" s="27" t="s">
        <v>86</v>
      </c>
      <c r="C446" s="2" t="s">
        <v>227</v>
      </c>
      <c r="D446" s="18">
        <v>350</v>
      </c>
      <c r="E446" s="18">
        <v>350</v>
      </c>
      <c r="F446" s="2">
        <v>2</v>
      </c>
      <c r="G446" s="21">
        <f>(M446*1000)*0.172/1000</f>
        <v>0.001548</v>
      </c>
      <c r="H446" s="4">
        <v>3.9</v>
      </c>
      <c r="I446" s="21"/>
      <c r="J446" s="21"/>
      <c r="K446" s="21"/>
      <c r="L446" s="21"/>
      <c r="M446" s="21">
        <v>0.009</v>
      </c>
      <c r="N446" s="49"/>
      <c r="O446" s="22"/>
    </row>
    <row r="447" spans="1:15" ht="43.5" customHeight="1">
      <c r="A447" s="54">
        <v>263</v>
      </c>
      <c r="B447" s="27" t="s">
        <v>87</v>
      </c>
      <c r="C447" s="2" t="s">
        <v>175</v>
      </c>
      <c r="D447" s="18">
        <v>400</v>
      </c>
      <c r="E447" s="18">
        <v>400</v>
      </c>
      <c r="F447" s="2">
        <v>2</v>
      </c>
      <c r="G447" s="21">
        <f>(M447*1000)*0.172/1000</f>
        <v>0.012039999999999999</v>
      </c>
      <c r="H447" s="4">
        <v>2.2</v>
      </c>
      <c r="I447" s="21"/>
      <c r="J447" s="21"/>
      <c r="K447" s="21"/>
      <c r="L447" s="21"/>
      <c r="M447" s="21">
        <v>0.07</v>
      </c>
      <c r="N447" s="49"/>
      <c r="O447" s="22"/>
    </row>
    <row r="448" spans="1:15" ht="12.75">
      <c r="A448" s="198" t="s">
        <v>3</v>
      </c>
      <c r="B448" s="67" t="s">
        <v>4</v>
      </c>
      <c r="C448" s="67" t="s">
        <v>5</v>
      </c>
      <c r="D448" s="199">
        <v>1</v>
      </c>
      <c r="E448" s="200">
        <v>2</v>
      </c>
      <c r="F448" s="200"/>
      <c r="G448" s="201">
        <v>3</v>
      </c>
      <c r="H448" s="201">
        <v>4</v>
      </c>
      <c r="I448" s="201">
        <v>5</v>
      </c>
      <c r="J448" s="201">
        <v>6</v>
      </c>
      <c r="K448" s="201">
        <v>7</v>
      </c>
      <c r="L448" s="201">
        <v>8</v>
      </c>
      <c r="M448" s="201">
        <v>9</v>
      </c>
      <c r="N448" s="202">
        <v>10</v>
      </c>
      <c r="O448" s="22"/>
    </row>
    <row r="449" spans="1:15" ht="43.5" customHeight="1">
      <c r="A449" s="54">
        <v>264</v>
      </c>
      <c r="B449" s="27" t="s">
        <v>88</v>
      </c>
      <c r="C449" s="2" t="s">
        <v>176</v>
      </c>
      <c r="D449" s="18">
        <v>18</v>
      </c>
      <c r="E449" s="18">
        <v>18</v>
      </c>
      <c r="F449" s="2">
        <v>2</v>
      </c>
      <c r="G449" s="21">
        <v>0.0029</v>
      </c>
      <c r="H449" s="4">
        <v>9.7</v>
      </c>
      <c r="I449" s="21">
        <v>0.0025</v>
      </c>
      <c r="J449" s="21"/>
      <c r="K449" s="21"/>
      <c r="L449" s="21"/>
      <c r="M449" s="21"/>
      <c r="N449" s="49"/>
      <c r="O449" s="22"/>
    </row>
    <row r="450" spans="1:15" ht="21.75" customHeight="1">
      <c r="A450" s="54">
        <v>265</v>
      </c>
      <c r="B450" s="27" t="s">
        <v>89</v>
      </c>
      <c r="C450" s="2" t="s">
        <v>70</v>
      </c>
      <c r="D450" s="18">
        <v>144</v>
      </c>
      <c r="E450" s="18">
        <v>144</v>
      </c>
      <c r="F450" s="2">
        <v>2</v>
      </c>
      <c r="G450" s="21">
        <f>(M450*1000)*0.172/1000</f>
        <v>0.001548</v>
      </c>
      <c r="H450" s="4">
        <v>3.1</v>
      </c>
      <c r="I450" s="21"/>
      <c r="J450" s="21"/>
      <c r="K450" s="21"/>
      <c r="L450" s="21"/>
      <c r="M450" s="21">
        <v>0.009</v>
      </c>
      <c r="N450" s="49"/>
      <c r="O450" s="22"/>
    </row>
    <row r="451" spans="1:15" ht="21.75" customHeight="1">
      <c r="A451" s="54">
        <v>266</v>
      </c>
      <c r="B451" s="27" t="s">
        <v>252</v>
      </c>
      <c r="C451" s="2" t="s">
        <v>72</v>
      </c>
      <c r="D451" s="18">
        <v>202.1</v>
      </c>
      <c r="E451" s="18">
        <v>202.1</v>
      </c>
      <c r="F451" s="2">
        <v>2</v>
      </c>
      <c r="G451" s="21">
        <v>0.04</v>
      </c>
      <c r="H451" s="4">
        <v>9.1</v>
      </c>
      <c r="I451" s="21"/>
      <c r="J451" s="21"/>
      <c r="K451" s="21"/>
      <c r="L451" s="21"/>
      <c r="M451" s="21"/>
      <c r="N451" s="49">
        <v>0.04</v>
      </c>
      <c r="O451" s="22"/>
    </row>
    <row r="452" spans="1:15" ht="43.5" customHeight="1">
      <c r="A452" s="54">
        <v>267</v>
      </c>
      <c r="B452" s="27" t="s">
        <v>128</v>
      </c>
      <c r="C452" s="2" t="s">
        <v>250</v>
      </c>
      <c r="D452" s="18">
        <v>200</v>
      </c>
      <c r="E452" s="18">
        <v>200</v>
      </c>
      <c r="F452" s="2">
        <v>3</v>
      </c>
      <c r="G452" s="21">
        <v>0.1</v>
      </c>
      <c r="H452" s="4">
        <v>100</v>
      </c>
      <c r="I452" s="21"/>
      <c r="J452" s="21"/>
      <c r="K452" s="21"/>
      <c r="L452" s="21"/>
      <c r="M452" s="21">
        <v>0.06</v>
      </c>
      <c r="N452" s="49"/>
      <c r="O452" s="22"/>
    </row>
    <row r="453" spans="1:15" ht="12.75" customHeight="1">
      <c r="A453" s="54">
        <v>268</v>
      </c>
      <c r="B453" s="27" t="s">
        <v>129</v>
      </c>
      <c r="C453" s="2" t="s">
        <v>161</v>
      </c>
      <c r="D453" s="4"/>
      <c r="E453" s="4"/>
      <c r="F453" s="2">
        <v>3</v>
      </c>
      <c r="G453" s="21">
        <v>0.012</v>
      </c>
      <c r="H453" s="4">
        <v>95</v>
      </c>
      <c r="I453" s="21">
        <v>0.05</v>
      </c>
      <c r="J453" s="21"/>
      <c r="K453" s="21"/>
      <c r="L453" s="21"/>
      <c r="M453" s="21">
        <v>0.05</v>
      </c>
      <c r="N453" s="49"/>
      <c r="O453" s="22"/>
    </row>
    <row r="454" spans="1:15" ht="21.75" customHeight="1">
      <c r="A454" s="54">
        <v>269</v>
      </c>
      <c r="B454" s="27" t="s">
        <v>104</v>
      </c>
      <c r="C454" s="2" t="s">
        <v>251</v>
      </c>
      <c r="D454" s="4">
        <v>150</v>
      </c>
      <c r="E454" s="4">
        <v>150</v>
      </c>
      <c r="F454" s="2">
        <v>3</v>
      </c>
      <c r="G454" s="21"/>
      <c r="H454" s="4">
        <v>180</v>
      </c>
      <c r="I454" s="21"/>
      <c r="J454" s="21"/>
      <c r="K454" s="21"/>
      <c r="L454" s="21"/>
      <c r="M454" s="21"/>
      <c r="N454" s="49"/>
      <c r="O454" s="22"/>
    </row>
    <row r="455" spans="1:15" ht="9.75" customHeight="1">
      <c r="A455" s="145" t="s">
        <v>214</v>
      </c>
      <c r="B455" s="146"/>
      <c r="C455" s="146"/>
      <c r="D455" s="90">
        <f>SUM(D443:D447)+SUM(D449:D454)</f>
        <v>2364.1</v>
      </c>
      <c r="E455" s="18"/>
      <c r="F455" s="3">
        <v>1</v>
      </c>
      <c r="G455" s="72">
        <f>SUM(G443:G447)+SUM(G449:G454)</f>
        <v>0.2445848</v>
      </c>
      <c r="H455" s="72">
        <f aca="true" t="shared" si="31" ref="H455:N455">SUM(H443:H447)+SUM(H449:H454)</f>
        <v>418.5</v>
      </c>
      <c r="I455" s="72">
        <f t="shared" si="31"/>
        <v>0.052500000000000005</v>
      </c>
      <c r="J455" s="72">
        <f t="shared" si="31"/>
        <v>0</v>
      </c>
      <c r="K455" s="72">
        <f t="shared" si="31"/>
        <v>0</v>
      </c>
      <c r="L455" s="72">
        <f t="shared" si="31"/>
        <v>0</v>
      </c>
      <c r="M455" s="72">
        <f>SUM(M443:M447)+SUM(M449:M454)</f>
        <v>0.5384</v>
      </c>
      <c r="N455" s="75">
        <f t="shared" si="31"/>
        <v>0.056</v>
      </c>
      <c r="O455" s="22"/>
    </row>
    <row r="456" spans="1:15" ht="9.75" customHeight="1">
      <c r="A456" s="145"/>
      <c r="B456" s="146"/>
      <c r="C456" s="146"/>
      <c r="D456" s="90"/>
      <c r="E456" s="18">
        <f>E443+E444+E445+E446+E447+E449+E450+E451</f>
        <v>2014.1</v>
      </c>
      <c r="F456" s="3">
        <v>2</v>
      </c>
      <c r="G456" s="72"/>
      <c r="H456" s="72"/>
      <c r="I456" s="72"/>
      <c r="J456" s="72"/>
      <c r="K456" s="72"/>
      <c r="L456" s="72"/>
      <c r="M456" s="72"/>
      <c r="N456" s="75"/>
      <c r="O456" s="22"/>
    </row>
    <row r="457" spans="1:15" ht="9.75" customHeight="1">
      <c r="A457" s="145"/>
      <c r="B457" s="146"/>
      <c r="C457" s="146"/>
      <c r="D457" s="90"/>
      <c r="E457" s="18">
        <f>E452+E453+E454</f>
        <v>350</v>
      </c>
      <c r="F457" s="3">
        <v>3</v>
      </c>
      <c r="G457" s="72"/>
      <c r="H457" s="72"/>
      <c r="I457" s="72"/>
      <c r="J457" s="72"/>
      <c r="K457" s="72"/>
      <c r="L457" s="72"/>
      <c r="M457" s="72"/>
      <c r="N457" s="75"/>
      <c r="O457" s="22"/>
    </row>
    <row r="458" spans="1:15" ht="9.75" customHeight="1">
      <c r="A458" s="145"/>
      <c r="B458" s="146"/>
      <c r="C458" s="146"/>
      <c r="D458" s="90"/>
      <c r="E458" s="18"/>
      <c r="F458" s="3">
        <v>4</v>
      </c>
      <c r="G458" s="72"/>
      <c r="H458" s="72"/>
      <c r="I458" s="72"/>
      <c r="J458" s="72"/>
      <c r="K458" s="72"/>
      <c r="L458" s="72"/>
      <c r="M458" s="72"/>
      <c r="N458" s="75"/>
      <c r="O458" s="22"/>
    </row>
    <row r="459" spans="1:15" ht="13.5" customHeight="1">
      <c r="A459" s="147" t="s">
        <v>138</v>
      </c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9"/>
      <c r="O459" s="22">
        <v>1</v>
      </c>
    </row>
    <row r="460" spans="1:15" ht="43.5" customHeight="1">
      <c r="A460" s="56">
        <v>270</v>
      </c>
      <c r="B460" s="27" t="s">
        <v>253</v>
      </c>
      <c r="C460" s="2" t="s">
        <v>254</v>
      </c>
      <c r="D460" s="18">
        <v>440</v>
      </c>
      <c r="E460" s="4">
        <v>440</v>
      </c>
      <c r="F460" s="2">
        <v>2</v>
      </c>
      <c r="G460" s="21">
        <v>0.002</v>
      </c>
      <c r="H460" s="4">
        <v>18.6</v>
      </c>
      <c r="I460" s="21"/>
      <c r="J460" s="21"/>
      <c r="K460" s="21"/>
      <c r="L460" s="21"/>
      <c r="M460" s="21">
        <v>0.012</v>
      </c>
      <c r="N460" s="49"/>
      <c r="O460" s="22"/>
    </row>
    <row r="461" spans="1:15" ht="9.75" customHeight="1">
      <c r="A461" s="145" t="s">
        <v>216</v>
      </c>
      <c r="B461" s="146"/>
      <c r="C461" s="146"/>
      <c r="D461" s="90">
        <f>D460</f>
        <v>440</v>
      </c>
      <c r="E461" s="18"/>
      <c r="F461" s="3">
        <v>1</v>
      </c>
      <c r="G461" s="72">
        <f>G460</f>
        <v>0.002</v>
      </c>
      <c r="H461" s="90">
        <f aca="true" t="shared" si="32" ref="H461:N461">H460</f>
        <v>18.6</v>
      </c>
      <c r="I461" s="72">
        <f t="shared" si="32"/>
        <v>0</v>
      </c>
      <c r="J461" s="72">
        <f t="shared" si="32"/>
        <v>0</v>
      </c>
      <c r="K461" s="72">
        <f t="shared" si="32"/>
        <v>0</v>
      </c>
      <c r="L461" s="72">
        <f t="shared" si="32"/>
        <v>0</v>
      </c>
      <c r="M461" s="72">
        <f t="shared" si="32"/>
        <v>0.012</v>
      </c>
      <c r="N461" s="75">
        <f t="shared" si="32"/>
        <v>0</v>
      </c>
      <c r="O461" s="22"/>
    </row>
    <row r="462" spans="1:15" ht="9.75" customHeight="1">
      <c r="A462" s="145"/>
      <c r="B462" s="146"/>
      <c r="C462" s="146"/>
      <c r="D462" s="90"/>
      <c r="E462" s="18">
        <f>E460</f>
        <v>440</v>
      </c>
      <c r="F462" s="3">
        <v>2</v>
      </c>
      <c r="G462" s="72"/>
      <c r="H462" s="90"/>
      <c r="I462" s="72"/>
      <c r="J462" s="72"/>
      <c r="K462" s="72"/>
      <c r="L462" s="72"/>
      <c r="M462" s="72"/>
      <c r="N462" s="75"/>
      <c r="O462" s="22"/>
    </row>
    <row r="463" spans="1:15" ht="9.75" customHeight="1">
      <c r="A463" s="145"/>
      <c r="B463" s="146"/>
      <c r="C463" s="146"/>
      <c r="D463" s="90"/>
      <c r="E463" s="18"/>
      <c r="F463" s="3">
        <v>3</v>
      </c>
      <c r="G463" s="72"/>
      <c r="H463" s="90"/>
      <c r="I463" s="72"/>
      <c r="J463" s="72"/>
      <c r="K463" s="72"/>
      <c r="L463" s="72"/>
      <c r="M463" s="72"/>
      <c r="N463" s="75"/>
      <c r="O463" s="22"/>
    </row>
    <row r="464" spans="1:15" ht="9.75" customHeight="1">
      <c r="A464" s="145"/>
      <c r="B464" s="146"/>
      <c r="C464" s="146"/>
      <c r="D464" s="90"/>
      <c r="E464" s="18"/>
      <c r="F464" s="3">
        <v>4</v>
      </c>
      <c r="G464" s="72"/>
      <c r="H464" s="90"/>
      <c r="I464" s="72"/>
      <c r="J464" s="72"/>
      <c r="K464" s="72"/>
      <c r="L464" s="72"/>
      <c r="M464" s="72"/>
      <c r="N464" s="75"/>
      <c r="O464" s="22"/>
    </row>
    <row r="465" spans="1:15" ht="13.5" customHeight="1">
      <c r="A465" s="147" t="s">
        <v>139</v>
      </c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9"/>
      <c r="O465" s="22">
        <v>1</v>
      </c>
    </row>
    <row r="466" spans="1:15" ht="21.75" customHeight="1">
      <c r="A466" s="54">
        <v>271</v>
      </c>
      <c r="B466" s="27" t="s">
        <v>59</v>
      </c>
      <c r="C466" s="2" t="s">
        <v>157</v>
      </c>
      <c r="D466" s="4">
        <v>50</v>
      </c>
      <c r="E466" s="4">
        <v>50</v>
      </c>
      <c r="F466" s="8">
        <v>2</v>
      </c>
      <c r="G466" s="21">
        <v>0.00018</v>
      </c>
      <c r="H466" s="4">
        <v>2</v>
      </c>
      <c r="I466" s="21"/>
      <c r="J466" s="21"/>
      <c r="K466" s="21"/>
      <c r="L466" s="21"/>
      <c r="M466" s="21">
        <v>0.001</v>
      </c>
      <c r="N466" s="49"/>
      <c r="O466" s="22"/>
    </row>
    <row r="467" spans="1:15" ht="12.75">
      <c r="A467" s="140">
        <v>272</v>
      </c>
      <c r="B467" s="165" t="s">
        <v>50</v>
      </c>
      <c r="C467" s="144" t="s">
        <v>147</v>
      </c>
      <c r="D467" s="143">
        <v>35</v>
      </c>
      <c r="E467" s="143">
        <v>35</v>
      </c>
      <c r="F467" s="167">
        <v>2</v>
      </c>
      <c r="G467" s="142">
        <v>0.00072</v>
      </c>
      <c r="H467" s="143">
        <v>6.2</v>
      </c>
      <c r="I467" s="142"/>
      <c r="J467" s="142"/>
      <c r="K467" s="142"/>
      <c r="L467" s="142"/>
      <c r="M467" s="142">
        <v>0.004</v>
      </c>
      <c r="N467" s="166"/>
      <c r="O467" s="22"/>
    </row>
    <row r="468" spans="1:15" ht="11.25" customHeight="1">
      <c r="A468" s="141"/>
      <c r="B468" s="165"/>
      <c r="C468" s="144"/>
      <c r="D468" s="143"/>
      <c r="E468" s="143"/>
      <c r="F468" s="167"/>
      <c r="G468" s="142"/>
      <c r="H468" s="143"/>
      <c r="I468" s="142"/>
      <c r="J468" s="142"/>
      <c r="K468" s="142"/>
      <c r="L468" s="142"/>
      <c r="M468" s="142"/>
      <c r="N468" s="166"/>
      <c r="O468" s="22"/>
    </row>
    <row r="469" spans="1:15" ht="33" customHeight="1">
      <c r="A469" s="54">
        <v>273</v>
      </c>
      <c r="B469" s="27" t="s">
        <v>51</v>
      </c>
      <c r="C469" s="2" t="s">
        <v>246</v>
      </c>
      <c r="D469" s="4">
        <v>1.3</v>
      </c>
      <c r="E469" s="4">
        <v>1.3</v>
      </c>
      <c r="F469" s="8">
        <v>3</v>
      </c>
      <c r="G469" s="21">
        <v>0.00036</v>
      </c>
      <c r="H469" s="4">
        <v>3</v>
      </c>
      <c r="I469" s="21"/>
      <c r="J469" s="21"/>
      <c r="K469" s="21"/>
      <c r="L469" s="21">
        <v>0.001</v>
      </c>
      <c r="M469" s="21"/>
      <c r="N469" s="49"/>
      <c r="O469" s="22"/>
    </row>
    <row r="470" spans="1:15" ht="33" customHeight="1">
      <c r="A470" s="54">
        <v>274</v>
      </c>
      <c r="B470" s="27" t="s">
        <v>60</v>
      </c>
      <c r="C470" s="2" t="s">
        <v>146</v>
      </c>
      <c r="D470" s="4">
        <v>2500</v>
      </c>
      <c r="E470" s="4">
        <v>2500</v>
      </c>
      <c r="F470" s="2">
        <v>2</v>
      </c>
      <c r="G470" s="21">
        <v>0.003575</v>
      </c>
      <c r="H470" s="4">
        <v>40</v>
      </c>
      <c r="I470" s="21"/>
      <c r="J470" s="21"/>
      <c r="K470" s="21"/>
      <c r="L470" s="21"/>
      <c r="M470" s="21">
        <v>0.025</v>
      </c>
      <c r="N470" s="49"/>
      <c r="O470" s="22"/>
    </row>
    <row r="471" spans="1:15" ht="25.5">
      <c r="A471" s="54">
        <v>275</v>
      </c>
      <c r="B471" s="27" t="s">
        <v>255</v>
      </c>
      <c r="C471" s="2" t="s">
        <v>219</v>
      </c>
      <c r="D471" s="18">
        <v>380</v>
      </c>
      <c r="E471" s="18">
        <v>380</v>
      </c>
      <c r="F471" s="2">
        <v>2</v>
      </c>
      <c r="G471" s="21">
        <v>0.04</v>
      </c>
      <c r="H471" s="4">
        <v>80</v>
      </c>
      <c r="I471" s="21"/>
      <c r="J471" s="21"/>
      <c r="K471" s="21"/>
      <c r="L471" s="21"/>
      <c r="M471" s="21">
        <v>0.04</v>
      </c>
      <c r="N471" s="49"/>
      <c r="O471" s="22"/>
    </row>
    <row r="472" spans="1:15" ht="9.75" customHeight="1">
      <c r="A472" s="145" t="s">
        <v>221</v>
      </c>
      <c r="B472" s="146"/>
      <c r="C472" s="146"/>
      <c r="D472" s="90">
        <f>SUM(D466:D471)</f>
        <v>2966.3</v>
      </c>
      <c r="E472" s="18"/>
      <c r="F472" s="3">
        <v>1</v>
      </c>
      <c r="G472" s="72">
        <f aca="true" t="shared" si="33" ref="G472:N472">SUM(G466:G471)</f>
        <v>0.044835</v>
      </c>
      <c r="H472" s="90">
        <f t="shared" si="33"/>
        <v>131.2</v>
      </c>
      <c r="I472" s="72">
        <f t="shared" si="33"/>
        <v>0</v>
      </c>
      <c r="J472" s="72">
        <f t="shared" si="33"/>
        <v>0</v>
      </c>
      <c r="K472" s="72">
        <f t="shared" si="33"/>
        <v>0</v>
      </c>
      <c r="L472" s="72">
        <f t="shared" si="33"/>
        <v>0.001</v>
      </c>
      <c r="M472" s="72">
        <f>SUM(M466:M471)</f>
        <v>0.07</v>
      </c>
      <c r="N472" s="75">
        <f t="shared" si="33"/>
        <v>0</v>
      </c>
      <c r="O472" s="22"/>
    </row>
    <row r="473" spans="1:15" ht="9.75" customHeight="1">
      <c r="A473" s="145"/>
      <c r="B473" s="146"/>
      <c r="C473" s="146"/>
      <c r="D473" s="90"/>
      <c r="E473" s="18">
        <f>E466+E467+E470+E471</f>
        <v>2965</v>
      </c>
      <c r="F473" s="3">
        <v>2</v>
      </c>
      <c r="G473" s="72"/>
      <c r="H473" s="90"/>
      <c r="I473" s="72"/>
      <c r="J473" s="72"/>
      <c r="K473" s="72"/>
      <c r="L473" s="72"/>
      <c r="M473" s="72"/>
      <c r="N473" s="75"/>
      <c r="O473" s="22"/>
    </row>
    <row r="474" spans="1:15" ht="9.75" customHeight="1">
      <c r="A474" s="145"/>
      <c r="B474" s="146"/>
      <c r="C474" s="146"/>
      <c r="D474" s="90"/>
      <c r="E474" s="18">
        <f>E469</f>
        <v>1.3</v>
      </c>
      <c r="F474" s="3">
        <v>3</v>
      </c>
      <c r="G474" s="72"/>
      <c r="H474" s="90"/>
      <c r="I474" s="72"/>
      <c r="J474" s="72"/>
      <c r="K474" s="72"/>
      <c r="L474" s="72"/>
      <c r="M474" s="72"/>
      <c r="N474" s="75"/>
      <c r="O474" s="22"/>
    </row>
    <row r="475" spans="1:15" ht="9.75" customHeight="1">
      <c r="A475" s="145"/>
      <c r="B475" s="146"/>
      <c r="C475" s="146"/>
      <c r="D475" s="90"/>
      <c r="E475" s="18"/>
      <c r="F475" s="3">
        <v>4</v>
      </c>
      <c r="G475" s="72"/>
      <c r="H475" s="90"/>
      <c r="I475" s="72"/>
      <c r="J475" s="72"/>
      <c r="K475" s="72"/>
      <c r="L475" s="72"/>
      <c r="M475" s="72"/>
      <c r="N475" s="75"/>
      <c r="O475" s="22"/>
    </row>
    <row r="476" spans="1:15" s="205" customFormat="1" ht="9.75" customHeight="1">
      <c r="A476" s="145" t="s">
        <v>18</v>
      </c>
      <c r="B476" s="146"/>
      <c r="C476" s="146"/>
      <c r="D476" s="90">
        <f>D472+D461+D455+D438+D414+D402+D385+D379</f>
        <v>111473.05</v>
      </c>
      <c r="E476" s="18">
        <f>E472+E455+E438+E461+E414+E402+E385+E379</f>
        <v>0</v>
      </c>
      <c r="F476" s="3">
        <v>1</v>
      </c>
      <c r="G476" s="72">
        <f aca="true" t="shared" si="34" ref="G476:N476">G472+G461+G455+G438+G414+G402+G385+G379</f>
        <v>19.4880944</v>
      </c>
      <c r="H476" s="90">
        <f t="shared" si="34"/>
        <v>19343.271807999998</v>
      </c>
      <c r="I476" s="72">
        <f t="shared" si="34"/>
        <v>0.137803</v>
      </c>
      <c r="J476" s="72">
        <f t="shared" si="34"/>
        <v>0.11339099999999999</v>
      </c>
      <c r="K476" s="72">
        <f t="shared" si="34"/>
        <v>0</v>
      </c>
      <c r="L476" s="72">
        <f t="shared" si="34"/>
        <v>47.95026</v>
      </c>
      <c r="M476" s="72">
        <f t="shared" si="34"/>
        <v>2.636374</v>
      </c>
      <c r="N476" s="75">
        <f t="shared" si="34"/>
        <v>0.05804</v>
      </c>
      <c r="O476" s="65"/>
    </row>
    <row r="477" spans="1:15" s="205" customFormat="1" ht="9.75" customHeight="1">
      <c r="A477" s="145"/>
      <c r="B477" s="146"/>
      <c r="C477" s="146"/>
      <c r="D477" s="90"/>
      <c r="E477" s="18">
        <f>E473+E456+E439+E462+E415+E403+E386+E380</f>
        <v>5819.1</v>
      </c>
      <c r="F477" s="3">
        <v>2</v>
      </c>
      <c r="G477" s="72"/>
      <c r="H477" s="90"/>
      <c r="I477" s="72"/>
      <c r="J477" s="72"/>
      <c r="K477" s="72"/>
      <c r="L477" s="72"/>
      <c r="M477" s="72"/>
      <c r="N477" s="75"/>
      <c r="O477" s="65"/>
    </row>
    <row r="478" spans="1:15" s="205" customFormat="1" ht="9.75" customHeight="1">
      <c r="A478" s="145"/>
      <c r="B478" s="146"/>
      <c r="C478" s="146"/>
      <c r="D478" s="90"/>
      <c r="E478" s="18">
        <f>E474+E457+E440+E463+E416+E404+E387+E381</f>
        <v>105653.95000000001</v>
      </c>
      <c r="F478" s="3">
        <v>3</v>
      </c>
      <c r="G478" s="72"/>
      <c r="H478" s="90"/>
      <c r="I478" s="72"/>
      <c r="J478" s="72"/>
      <c r="K478" s="72"/>
      <c r="L478" s="72"/>
      <c r="M478" s="72"/>
      <c r="N478" s="75"/>
      <c r="O478" s="65"/>
    </row>
    <row r="479" spans="1:15" s="205" customFormat="1" ht="9.75" customHeight="1">
      <c r="A479" s="145"/>
      <c r="B479" s="146"/>
      <c r="C479" s="146"/>
      <c r="D479" s="90"/>
      <c r="E479" s="18">
        <f>E475+E458+E441+E464+E417+E405+E388+E382</f>
        <v>0</v>
      </c>
      <c r="F479" s="3">
        <v>4</v>
      </c>
      <c r="G479" s="72"/>
      <c r="H479" s="90"/>
      <c r="I479" s="72"/>
      <c r="J479" s="72"/>
      <c r="K479" s="72"/>
      <c r="L479" s="72"/>
      <c r="M479" s="72"/>
      <c r="N479" s="75"/>
      <c r="O479" s="65"/>
    </row>
    <row r="480" spans="1:15" ht="13.5" customHeight="1">
      <c r="A480" s="147" t="s">
        <v>11</v>
      </c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6"/>
      <c r="O480" s="22"/>
    </row>
    <row r="481" spans="1:15" ht="13.5" customHeight="1">
      <c r="A481" s="147" t="s">
        <v>132</v>
      </c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9"/>
      <c r="O481" s="22">
        <v>1</v>
      </c>
    </row>
    <row r="482" spans="1:15" ht="13.5" customHeight="1">
      <c r="A482" s="54">
        <v>276</v>
      </c>
      <c r="B482" s="12" t="s">
        <v>158</v>
      </c>
      <c r="C482" s="60" t="s">
        <v>107</v>
      </c>
      <c r="D482" s="59">
        <v>81.31</v>
      </c>
      <c r="E482" s="59">
        <v>81.31</v>
      </c>
      <c r="F482" s="60">
        <v>3</v>
      </c>
      <c r="G482" s="58">
        <v>0.05208</v>
      </c>
      <c r="H482" s="59">
        <v>359.07</v>
      </c>
      <c r="I482" s="58"/>
      <c r="J482" s="58"/>
      <c r="K482" s="58"/>
      <c r="L482" s="58"/>
      <c r="M482" s="58">
        <v>0.36268</v>
      </c>
      <c r="N482" s="63"/>
      <c r="O482" s="22"/>
    </row>
    <row r="483" spans="1:15" ht="13.5" customHeight="1">
      <c r="A483" s="54">
        <v>277</v>
      </c>
      <c r="B483" s="12" t="s">
        <v>112</v>
      </c>
      <c r="C483" s="60" t="s">
        <v>107</v>
      </c>
      <c r="D483" s="59">
        <v>724.46</v>
      </c>
      <c r="E483" s="59">
        <v>724.46</v>
      </c>
      <c r="F483" s="60">
        <v>3</v>
      </c>
      <c r="G483" s="58">
        <v>0.109824</v>
      </c>
      <c r="H483" s="59">
        <v>760.32</v>
      </c>
      <c r="I483" s="58"/>
      <c r="J483" s="58"/>
      <c r="K483" s="58"/>
      <c r="L483" s="58"/>
      <c r="M483" s="58">
        <v>0.767998</v>
      </c>
      <c r="N483" s="63"/>
      <c r="O483" s="22"/>
    </row>
    <row r="484" spans="1:15" ht="13.5" customHeight="1">
      <c r="A484" s="54">
        <v>278</v>
      </c>
      <c r="B484" s="12" t="s">
        <v>108</v>
      </c>
      <c r="C484" s="60" t="s">
        <v>107</v>
      </c>
      <c r="D484" s="59">
        <v>431.92</v>
      </c>
      <c r="E484" s="59">
        <v>431.92</v>
      </c>
      <c r="F484" s="60">
        <v>3</v>
      </c>
      <c r="G484" s="58">
        <v>0.07699</v>
      </c>
      <c r="H484" s="59">
        <v>532.98</v>
      </c>
      <c r="I484" s="58"/>
      <c r="J484" s="58"/>
      <c r="K484" s="58"/>
      <c r="L484" s="58"/>
      <c r="M484" s="58">
        <v>0.53836</v>
      </c>
      <c r="N484" s="63"/>
      <c r="O484" s="22"/>
    </row>
    <row r="485" spans="1:15" ht="13.5" customHeight="1">
      <c r="A485" s="54">
        <v>279</v>
      </c>
      <c r="B485" s="12" t="s">
        <v>119</v>
      </c>
      <c r="C485" s="60" t="s">
        <v>107</v>
      </c>
      <c r="D485" s="59">
        <v>895.49</v>
      </c>
      <c r="E485" s="59">
        <v>895.49</v>
      </c>
      <c r="F485" s="60">
        <v>3</v>
      </c>
      <c r="G485" s="58">
        <v>0.05022</v>
      </c>
      <c r="H485" s="59">
        <v>962.59</v>
      </c>
      <c r="I485" s="58"/>
      <c r="J485" s="58">
        <v>0.034626</v>
      </c>
      <c r="K485" s="58"/>
      <c r="L485" s="58"/>
      <c r="M485" s="58"/>
      <c r="N485" s="63"/>
      <c r="O485" s="22"/>
    </row>
    <row r="486" spans="1:15" ht="13.5" customHeight="1">
      <c r="A486" s="54">
        <v>280</v>
      </c>
      <c r="B486" s="12" t="s">
        <v>237</v>
      </c>
      <c r="C486" s="60" t="s">
        <v>107</v>
      </c>
      <c r="D486" s="59">
        <v>613.78</v>
      </c>
      <c r="E486" s="59">
        <v>613.78</v>
      </c>
      <c r="F486" s="60">
        <v>3</v>
      </c>
      <c r="G486" s="58">
        <v>0.03752</v>
      </c>
      <c r="H486" s="59">
        <v>719.35</v>
      </c>
      <c r="I486" s="58"/>
      <c r="J486" s="58">
        <v>0.025876</v>
      </c>
      <c r="K486" s="58"/>
      <c r="L486" s="58"/>
      <c r="M486" s="58"/>
      <c r="N486" s="63"/>
      <c r="O486" s="22"/>
    </row>
    <row r="487" spans="1:15" ht="13.5" customHeight="1">
      <c r="A487" s="54">
        <v>281</v>
      </c>
      <c r="B487" s="12" t="s">
        <v>109</v>
      </c>
      <c r="C487" s="60" t="s">
        <v>107</v>
      </c>
      <c r="D487" s="59">
        <v>153.12</v>
      </c>
      <c r="E487" s="59">
        <v>153.12</v>
      </c>
      <c r="F487" s="60">
        <v>3</v>
      </c>
      <c r="G487" s="58">
        <v>0.02441</v>
      </c>
      <c r="H487" s="59">
        <v>171.22</v>
      </c>
      <c r="I487" s="58"/>
      <c r="J487" s="58"/>
      <c r="K487" s="58"/>
      <c r="L487" s="58">
        <v>0.06849</v>
      </c>
      <c r="M487" s="58"/>
      <c r="N487" s="63"/>
      <c r="O487" s="22"/>
    </row>
    <row r="488" spans="1:15" ht="25.5">
      <c r="A488" s="54">
        <v>282</v>
      </c>
      <c r="B488" s="12" t="s">
        <v>113</v>
      </c>
      <c r="C488" s="60" t="s">
        <v>107</v>
      </c>
      <c r="D488" s="59">
        <v>642.74</v>
      </c>
      <c r="E488" s="59">
        <v>642.74</v>
      </c>
      <c r="F488" s="60">
        <v>3</v>
      </c>
      <c r="G488" s="58">
        <v>0.0364</v>
      </c>
      <c r="H488" s="59">
        <v>697.91</v>
      </c>
      <c r="I488" s="58"/>
      <c r="J488" s="58">
        <v>0.025108</v>
      </c>
      <c r="K488" s="58"/>
      <c r="L488" s="58"/>
      <c r="M488" s="58"/>
      <c r="N488" s="63"/>
      <c r="O488" s="22"/>
    </row>
    <row r="489" spans="1:15" ht="13.5" customHeight="1">
      <c r="A489" s="54">
        <v>283</v>
      </c>
      <c r="B489" s="12" t="s">
        <v>115</v>
      </c>
      <c r="C489" s="60" t="s">
        <v>107</v>
      </c>
      <c r="D489" s="59">
        <v>765.6</v>
      </c>
      <c r="E489" s="59">
        <v>765.6</v>
      </c>
      <c r="F489" s="60">
        <v>3</v>
      </c>
      <c r="G489" s="58">
        <v>0.12205</v>
      </c>
      <c r="H489" s="59">
        <v>856.11</v>
      </c>
      <c r="I489" s="58"/>
      <c r="J489" s="58"/>
      <c r="K489" s="58"/>
      <c r="L489" s="58">
        <v>0.34245</v>
      </c>
      <c r="M489" s="58"/>
      <c r="N489" s="63"/>
      <c r="O489" s="22"/>
    </row>
    <row r="490" spans="1:15" ht="13.5" customHeight="1">
      <c r="A490" s="54">
        <v>284</v>
      </c>
      <c r="B490" s="12" t="s">
        <v>256</v>
      </c>
      <c r="C490" s="60" t="s">
        <v>107</v>
      </c>
      <c r="D490" s="59">
        <v>1531.2</v>
      </c>
      <c r="E490" s="59">
        <v>1531.2</v>
      </c>
      <c r="F490" s="60">
        <v>3</v>
      </c>
      <c r="G490" s="58">
        <v>0.2441</v>
      </c>
      <c r="H490" s="59">
        <v>1712.2</v>
      </c>
      <c r="I490" s="58"/>
      <c r="J490" s="58"/>
      <c r="K490" s="58"/>
      <c r="L490" s="58">
        <v>0.6849</v>
      </c>
      <c r="M490" s="58"/>
      <c r="N490" s="63"/>
      <c r="O490" s="22"/>
    </row>
    <row r="491" spans="1:15" ht="9.75" customHeight="1">
      <c r="A491" s="145" t="s">
        <v>191</v>
      </c>
      <c r="B491" s="146"/>
      <c r="C491" s="146"/>
      <c r="D491" s="90">
        <f>SUM(D482:D490)</f>
        <v>5839.62</v>
      </c>
      <c r="E491" s="18"/>
      <c r="F491" s="3">
        <v>1</v>
      </c>
      <c r="G491" s="72">
        <f>SUM(G482:G490)</f>
        <v>0.753594</v>
      </c>
      <c r="H491" s="90">
        <f aca="true" t="shared" si="35" ref="H491:N491">SUM(H482:H490)</f>
        <v>6771.749999999999</v>
      </c>
      <c r="I491" s="72">
        <f t="shared" si="35"/>
        <v>0</v>
      </c>
      <c r="J491" s="72">
        <f t="shared" si="35"/>
        <v>0.08560999999999999</v>
      </c>
      <c r="K491" s="72">
        <f t="shared" si="35"/>
        <v>0</v>
      </c>
      <c r="L491" s="72">
        <f t="shared" si="35"/>
        <v>1.09584</v>
      </c>
      <c r="M491" s="72">
        <f t="shared" si="35"/>
        <v>1.669038</v>
      </c>
      <c r="N491" s="75">
        <f t="shared" si="35"/>
        <v>0</v>
      </c>
      <c r="O491" s="22"/>
    </row>
    <row r="492" spans="1:15" ht="9.75" customHeight="1">
      <c r="A492" s="145"/>
      <c r="B492" s="146"/>
      <c r="C492" s="146"/>
      <c r="D492" s="90"/>
      <c r="E492" s="18"/>
      <c r="F492" s="3">
        <v>2</v>
      </c>
      <c r="G492" s="72"/>
      <c r="H492" s="90"/>
      <c r="I492" s="72"/>
      <c r="J492" s="72"/>
      <c r="K492" s="72"/>
      <c r="L492" s="72"/>
      <c r="M492" s="72"/>
      <c r="N492" s="75"/>
      <c r="O492" s="22"/>
    </row>
    <row r="493" spans="1:15" ht="9.75" customHeight="1">
      <c r="A493" s="145"/>
      <c r="B493" s="146"/>
      <c r="C493" s="146"/>
      <c r="D493" s="90"/>
      <c r="E493" s="18">
        <f>E482+E483+E484+E485+E486+E487+E488+E489+E490</f>
        <v>5839.62</v>
      </c>
      <c r="F493" s="3">
        <v>3</v>
      </c>
      <c r="G493" s="72"/>
      <c r="H493" s="90"/>
      <c r="I493" s="72"/>
      <c r="J493" s="72"/>
      <c r="K493" s="72"/>
      <c r="L493" s="72"/>
      <c r="M493" s="72"/>
      <c r="N493" s="75"/>
      <c r="O493" s="22"/>
    </row>
    <row r="494" spans="1:15" ht="9.75" customHeight="1">
      <c r="A494" s="145"/>
      <c r="B494" s="146"/>
      <c r="C494" s="146"/>
      <c r="D494" s="90"/>
      <c r="E494" s="18"/>
      <c r="F494" s="3">
        <v>4</v>
      </c>
      <c r="G494" s="72"/>
      <c r="H494" s="90"/>
      <c r="I494" s="72"/>
      <c r="J494" s="72"/>
      <c r="K494" s="72"/>
      <c r="L494" s="72"/>
      <c r="M494" s="72"/>
      <c r="N494" s="75"/>
      <c r="O494" s="22"/>
    </row>
    <row r="495" spans="1:15" ht="13.5" customHeight="1">
      <c r="A495" s="147" t="s">
        <v>133</v>
      </c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9"/>
      <c r="O495" s="22">
        <v>1</v>
      </c>
    </row>
    <row r="496" spans="1:15" ht="12.75" customHeight="1">
      <c r="A496" s="56">
        <v>285</v>
      </c>
      <c r="B496" s="27" t="s">
        <v>257</v>
      </c>
      <c r="C496" s="2" t="s">
        <v>153</v>
      </c>
      <c r="D496" s="18">
        <v>200</v>
      </c>
      <c r="E496" s="18">
        <v>200</v>
      </c>
      <c r="F496" s="2">
        <v>3</v>
      </c>
      <c r="G496" s="21">
        <f>L496*0.351</f>
        <v>0.0702</v>
      </c>
      <c r="H496" s="4">
        <v>500</v>
      </c>
      <c r="I496" s="21"/>
      <c r="J496" s="21"/>
      <c r="K496" s="21"/>
      <c r="L496" s="21">
        <v>0.2</v>
      </c>
      <c r="M496" s="21"/>
      <c r="N496" s="49"/>
      <c r="O496" s="22"/>
    </row>
    <row r="497" spans="1:15" ht="9.75" customHeight="1">
      <c r="A497" s="145" t="s">
        <v>199</v>
      </c>
      <c r="B497" s="146"/>
      <c r="C497" s="146"/>
      <c r="D497" s="90">
        <f>D496</f>
        <v>200</v>
      </c>
      <c r="E497" s="18"/>
      <c r="F497" s="3">
        <v>1</v>
      </c>
      <c r="G497" s="72">
        <f>G496</f>
        <v>0.0702</v>
      </c>
      <c r="H497" s="90">
        <f aca="true" t="shared" si="36" ref="H497:N497">H496</f>
        <v>500</v>
      </c>
      <c r="I497" s="72">
        <f t="shared" si="36"/>
        <v>0</v>
      </c>
      <c r="J497" s="72">
        <f t="shared" si="36"/>
        <v>0</v>
      </c>
      <c r="K497" s="72">
        <f t="shared" si="36"/>
        <v>0</v>
      </c>
      <c r="L497" s="72">
        <f t="shared" si="36"/>
        <v>0.2</v>
      </c>
      <c r="M497" s="72">
        <f t="shared" si="36"/>
        <v>0</v>
      </c>
      <c r="N497" s="75">
        <f t="shared" si="36"/>
        <v>0</v>
      </c>
      <c r="O497" s="22"/>
    </row>
    <row r="498" spans="1:15" ht="9.75" customHeight="1">
      <c r="A498" s="145"/>
      <c r="B498" s="146"/>
      <c r="C498" s="146"/>
      <c r="D498" s="90"/>
      <c r="E498" s="18"/>
      <c r="F498" s="3">
        <v>2</v>
      </c>
      <c r="G498" s="72"/>
      <c r="H498" s="90"/>
      <c r="I498" s="72"/>
      <c r="J498" s="72"/>
      <c r="K498" s="72"/>
      <c r="L498" s="72"/>
      <c r="M498" s="72"/>
      <c r="N498" s="75"/>
      <c r="O498" s="22"/>
    </row>
    <row r="499" spans="1:15" ht="9.75" customHeight="1">
      <c r="A499" s="145"/>
      <c r="B499" s="146"/>
      <c r="C499" s="146"/>
      <c r="D499" s="90"/>
      <c r="E499" s="18">
        <f>E496</f>
        <v>200</v>
      </c>
      <c r="F499" s="3">
        <v>3</v>
      </c>
      <c r="G499" s="72"/>
      <c r="H499" s="90"/>
      <c r="I499" s="72"/>
      <c r="J499" s="72"/>
      <c r="K499" s="72"/>
      <c r="L499" s="72"/>
      <c r="M499" s="72"/>
      <c r="N499" s="75"/>
      <c r="O499" s="22"/>
    </row>
    <row r="500" spans="1:15" ht="9.75" customHeight="1">
      <c r="A500" s="145"/>
      <c r="B500" s="146"/>
      <c r="C500" s="146"/>
      <c r="D500" s="90"/>
      <c r="E500" s="18"/>
      <c r="F500" s="3">
        <v>4</v>
      </c>
      <c r="G500" s="72"/>
      <c r="H500" s="90"/>
      <c r="I500" s="72"/>
      <c r="J500" s="72"/>
      <c r="K500" s="72"/>
      <c r="L500" s="72"/>
      <c r="M500" s="72"/>
      <c r="N500" s="75"/>
      <c r="O500" s="22"/>
    </row>
    <row r="501" spans="1:15" ht="13.5" customHeight="1">
      <c r="A501" s="147" t="s">
        <v>134</v>
      </c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9"/>
      <c r="O501" s="22">
        <v>1</v>
      </c>
    </row>
    <row r="502" spans="1:15" ht="12.75">
      <c r="A502" s="198" t="s">
        <v>3</v>
      </c>
      <c r="B502" s="67" t="s">
        <v>4</v>
      </c>
      <c r="C502" s="67" t="s">
        <v>5</v>
      </c>
      <c r="D502" s="199">
        <v>1</v>
      </c>
      <c r="E502" s="200">
        <v>2</v>
      </c>
      <c r="F502" s="200"/>
      <c r="G502" s="201">
        <v>3</v>
      </c>
      <c r="H502" s="201">
        <v>4</v>
      </c>
      <c r="I502" s="201">
        <v>5</v>
      </c>
      <c r="J502" s="201">
        <v>6</v>
      </c>
      <c r="K502" s="201">
        <v>7</v>
      </c>
      <c r="L502" s="201">
        <v>8</v>
      </c>
      <c r="M502" s="201">
        <v>9</v>
      </c>
      <c r="N502" s="202">
        <v>10</v>
      </c>
      <c r="O502" s="22"/>
    </row>
    <row r="503" spans="1:15" ht="13.5" customHeight="1">
      <c r="A503" s="54">
        <v>286</v>
      </c>
      <c r="B503" s="27" t="s">
        <v>258</v>
      </c>
      <c r="C503" s="2" t="s">
        <v>184</v>
      </c>
      <c r="D503" s="18">
        <v>4.8</v>
      </c>
      <c r="E503" s="18">
        <v>4.8</v>
      </c>
      <c r="F503" s="3">
        <v>3</v>
      </c>
      <c r="G503" s="19">
        <v>0.0017</v>
      </c>
      <c r="H503" s="18">
        <v>18.864</v>
      </c>
      <c r="I503" s="19"/>
      <c r="J503" s="19"/>
      <c r="K503" s="19"/>
      <c r="L503" s="19">
        <v>0.005</v>
      </c>
      <c r="M503" s="19"/>
      <c r="N503" s="55"/>
      <c r="O503" s="22"/>
    </row>
    <row r="504" spans="1:15" ht="13.5" customHeight="1">
      <c r="A504" s="54">
        <v>287</v>
      </c>
      <c r="B504" s="27" t="s">
        <v>19</v>
      </c>
      <c r="C504" s="2" t="s">
        <v>20</v>
      </c>
      <c r="D504" s="18">
        <v>16141.53</v>
      </c>
      <c r="E504" s="4">
        <v>16141.53</v>
      </c>
      <c r="F504" s="2">
        <v>3</v>
      </c>
      <c r="G504" s="21">
        <v>0.863</v>
      </c>
      <c r="H504" s="4">
        <v>1098.06</v>
      </c>
      <c r="I504" s="21"/>
      <c r="J504" s="21"/>
      <c r="K504" s="21"/>
      <c r="L504" s="21">
        <v>1.926</v>
      </c>
      <c r="M504" s="21"/>
      <c r="N504" s="49"/>
      <c r="O504" s="22"/>
    </row>
    <row r="505" spans="1:15" ht="13.5" customHeight="1">
      <c r="A505" s="54">
        <v>288</v>
      </c>
      <c r="B505" s="27" t="s">
        <v>21</v>
      </c>
      <c r="C505" s="2" t="s">
        <v>20</v>
      </c>
      <c r="D505" s="18">
        <v>80709.76</v>
      </c>
      <c r="E505" s="4">
        <v>80709.76</v>
      </c>
      <c r="F505" s="2">
        <v>3</v>
      </c>
      <c r="G505" s="21">
        <v>18.028</v>
      </c>
      <c r="H505" s="4">
        <v>11288.08</v>
      </c>
      <c r="I505" s="21"/>
      <c r="J505" s="21"/>
      <c r="K505" s="21"/>
      <c r="L505" s="21">
        <v>46.599</v>
      </c>
      <c r="M505" s="21"/>
      <c r="N505" s="49"/>
      <c r="O505" s="22"/>
    </row>
    <row r="506" spans="1:15" ht="21.75" customHeight="1">
      <c r="A506" s="54">
        <v>289</v>
      </c>
      <c r="B506" s="27" t="s">
        <v>22</v>
      </c>
      <c r="C506" s="2" t="s">
        <v>23</v>
      </c>
      <c r="D506" s="18">
        <v>3832</v>
      </c>
      <c r="E506" s="18">
        <v>3832</v>
      </c>
      <c r="F506" s="2">
        <v>3</v>
      </c>
      <c r="G506" s="21">
        <f>L506*0.3514</f>
        <v>0.0077307999999999995</v>
      </c>
      <c r="H506" s="4">
        <v>38.4</v>
      </c>
      <c r="I506" s="21"/>
      <c r="J506" s="21"/>
      <c r="K506" s="21"/>
      <c r="L506" s="21">
        <v>0.022</v>
      </c>
      <c r="M506" s="21"/>
      <c r="N506" s="49"/>
      <c r="O506" s="22"/>
    </row>
    <row r="507" spans="1:15" ht="13.5" customHeight="1">
      <c r="A507" s="54">
        <v>290</v>
      </c>
      <c r="B507" s="27" t="s">
        <v>24</v>
      </c>
      <c r="C507" s="2" t="s">
        <v>25</v>
      </c>
      <c r="D507" s="18"/>
      <c r="E507" s="18"/>
      <c r="F507" s="2">
        <v>3</v>
      </c>
      <c r="G507" s="21">
        <v>0.0162</v>
      </c>
      <c r="H507" s="4">
        <v>48.65</v>
      </c>
      <c r="I507" s="21">
        <v>0.007</v>
      </c>
      <c r="J507" s="21"/>
      <c r="K507" s="21"/>
      <c r="L507" s="21"/>
      <c r="M507" s="21"/>
      <c r="N507" s="49"/>
      <c r="O507" s="22"/>
    </row>
    <row r="508" spans="1:15" ht="21.75" customHeight="1">
      <c r="A508" s="54">
        <v>291</v>
      </c>
      <c r="B508" s="27" t="s">
        <v>259</v>
      </c>
      <c r="C508" s="2" t="s">
        <v>23</v>
      </c>
      <c r="D508" s="18">
        <v>25</v>
      </c>
      <c r="E508" s="18">
        <v>25</v>
      </c>
      <c r="F508" s="2">
        <v>3</v>
      </c>
      <c r="G508" s="21">
        <f>I508*1.16</f>
        <v>0.01392</v>
      </c>
      <c r="H508" s="4">
        <v>83.4</v>
      </c>
      <c r="I508" s="21">
        <v>0.012</v>
      </c>
      <c r="J508" s="21"/>
      <c r="K508" s="21"/>
      <c r="L508" s="21"/>
      <c r="M508" s="21"/>
      <c r="N508" s="49"/>
      <c r="O508" s="22"/>
    </row>
    <row r="509" spans="1:15" ht="21.75" customHeight="1">
      <c r="A509" s="54">
        <v>292</v>
      </c>
      <c r="B509" s="27" t="s">
        <v>96</v>
      </c>
      <c r="C509" s="2" t="s">
        <v>172</v>
      </c>
      <c r="D509" s="4">
        <v>30.2</v>
      </c>
      <c r="E509" s="4">
        <v>30.2</v>
      </c>
      <c r="F509" s="2">
        <v>3</v>
      </c>
      <c r="G509" s="21">
        <v>0.005</v>
      </c>
      <c r="H509" s="4">
        <v>11.6</v>
      </c>
      <c r="I509" s="21">
        <v>0.004</v>
      </c>
      <c r="J509" s="21"/>
      <c r="K509" s="21"/>
      <c r="L509" s="21"/>
      <c r="M509" s="21"/>
      <c r="N509" s="49"/>
      <c r="O509" s="22"/>
    </row>
    <row r="510" spans="1:15" ht="13.5" customHeight="1">
      <c r="A510" s="54">
        <v>293</v>
      </c>
      <c r="B510" s="27" t="s">
        <v>97</v>
      </c>
      <c r="C510" s="2" t="s">
        <v>161</v>
      </c>
      <c r="D510" s="4"/>
      <c r="E510" s="4"/>
      <c r="F510" s="2"/>
      <c r="G510" s="21">
        <v>0.1</v>
      </c>
      <c r="H510" s="4">
        <v>136.3</v>
      </c>
      <c r="I510" s="21">
        <v>0.047</v>
      </c>
      <c r="J510" s="19"/>
      <c r="K510" s="19"/>
      <c r="L510" s="19"/>
      <c r="M510" s="21">
        <v>0.32</v>
      </c>
      <c r="N510" s="55"/>
      <c r="O510" s="22"/>
    </row>
    <row r="511" spans="1:15" ht="13.5" customHeight="1">
      <c r="A511" s="54">
        <v>294</v>
      </c>
      <c r="B511" s="27" t="s">
        <v>98</v>
      </c>
      <c r="C511" s="2" t="s">
        <v>161</v>
      </c>
      <c r="D511" s="4">
        <v>13</v>
      </c>
      <c r="E511" s="4">
        <v>13</v>
      </c>
      <c r="F511" s="2">
        <v>3</v>
      </c>
      <c r="G511" s="21">
        <v>0.013</v>
      </c>
      <c r="H511" s="4">
        <v>31.9</v>
      </c>
      <c r="I511" s="21">
        <v>0.011</v>
      </c>
      <c r="J511" s="19"/>
      <c r="K511" s="19"/>
      <c r="L511" s="19"/>
      <c r="M511" s="19"/>
      <c r="N511" s="55"/>
      <c r="O511" s="22"/>
    </row>
    <row r="512" spans="1:15" ht="9.75" customHeight="1">
      <c r="A512" s="140">
        <v>295</v>
      </c>
      <c r="B512" s="138" t="s">
        <v>241</v>
      </c>
      <c r="C512" s="163" t="s">
        <v>161</v>
      </c>
      <c r="D512" s="161">
        <v>100</v>
      </c>
      <c r="E512" s="161">
        <v>100</v>
      </c>
      <c r="F512" s="2">
        <v>2</v>
      </c>
      <c r="G512" s="158">
        <v>0.002</v>
      </c>
      <c r="H512" s="161">
        <v>15</v>
      </c>
      <c r="I512" s="158">
        <v>0.003</v>
      </c>
      <c r="J512" s="19"/>
      <c r="K512" s="19"/>
      <c r="L512" s="19"/>
      <c r="M512" s="158">
        <v>0.02</v>
      </c>
      <c r="N512" s="55"/>
      <c r="O512" s="22"/>
    </row>
    <row r="513" spans="1:15" ht="8.25" customHeight="1">
      <c r="A513" s="141"/>
      <c r="B513" s="139"/>
      <c r="C513" s="164"/>
      <c r="D513" s="162"/>
      <c r="E513" s="162"/>
      <c r="F513" s="8">
        <v>3</v>
      </c>
      <c r="G513" s="159"/>
      <c r="H513" s="162"/>
      <c r="I513" s="159"/>
      <c r="J513" s="19"/>
      <c r="K513" s="19"/>
      <c r="L513" s="19"/>
      <c r="M513" s="159"/>
      <c r="N513" s="55"/>
      <c r="O513" s="22"/>
    </row>
    <row r="514" spans="1:15" ht="9.75" customHeight="1">
      <c r="A514" s="140">
        <v>296</v>
      </c>
      <c r="B514" s="138" t="s">
        <v>101</v>
      </c>
      <c r="C514" s="163" t="s">
        <v>161</v>
      </c>
      <c r="D514" s="161">
        <v>1000</v>
      </c>
      <c r="E514" s="161">
        <v>1000</v>
      </c>
      <c r="F514" s="8">
        <v>2</v>
      </c>
      <c r="G514" s="158">
        <v>0.08</v>
      </c>
      <c r="H514" s="161">
        <v>205</v>
      </c>
      <c r="I514" s="158">
        <v>0.07</v>
      </c>
      <c r="J514" s="19"/>
      <c r="K514" s="19"/>
      <c r="L514" s="19"/>
      <c r="M514" s="21"/>
      <c r="N514" s="55"/>
      <c r="O514" s="22"/>
    </row>
    <row r="515" spans="1:15" ht="9.75" customHeight="1">
      <c r="A515" s="141"/>
      <c r="B515" s="139"/>
      <c r="C515" s="164"/>
      <c r="D515" s="162"/>
      <c r="E515" s="162"/>
      <c r="F515" s="8">
        <v>3</v>
      </c>
      <c r="G515" s="159"/>
      <c r="H515" s="162"/>
      <c r="I515" s="159"/>
      <c r="J515" s="21"/>
      <c r="K515" s="21"/>
      <c r="L515" s="21"/>
      <c r="M515" s="21"/>
      <c r="N515" s="49"/>
      <c r="O515" s="22"/>
    </row>
    <row r="516" spans="1:15" ht="9.75" customHeight="1">
      <c r="A516" s="145" t="s">
        <v>198</v>
      </c>
      <c r="B516" s="146"/>
      <c r="C516" s="146"/>
      <c r="D516" s="90">
        <f>SUM(D503:D515)</f>
        <v>101856.29</v>
      </c>
      <c r="E516" s="18"/>
      <c r="F516" s="3">
        <v>1</v>
      </c>
      <c r="G516" s="72">
        <f>SUM(G503:G515)</f>
        <v>19.130550799999998</v>
      </c>
      <c r="H516" s="90">
        <f aca="true" t="shared" si="37" ref="H516:N516">SUM(H503:H515)</f>
        <v>12975.253999999999</v>
      </c>
      <c r="I516" s="72">
        <f t="shared" si="37"/>
        <v>0.15400000000000003</v>
      </c>
      <c r="J516" s="72">
        <f t="shared" si="37"/>
        <v>0</v>
      </c>
      <c r="K516" s="72">
        <f t="shared" si="37"/>
        <v>0</v>
      </c>
      <c r="L516" s="72">
        <f t="shared" si="37"/>
        <v>48.55199999999999</v>
      </c>
      <c r="M516" s="72">
        <f t="shared" si="37"/>
        <v>0.34</v>
      </c>
      <c r="N516" s="75">
        <f t="shared" si="37"/>
        <v>0</v>
      </c>
      <c r="O516" s="22"/>
    </row>
    <row r="517" spans="1:15" ht="9.75" customHeight="1">
      <c r="A517" s="145"/>
      <c r="B517" s="146"/>
      <c r="C517" s="146"/>
      <c r="D517" s="90"/>
      <c r="E517" s="18">
        <f>E512+E514</f>
        <v>1100</v>
      </c>
      <c r="F517" s="3">
        <v>2</v>
      </c>
      <c r="G517" s="72"/>
      <c r="H517" s="90"/>
      <c r="I517" s="72"/>
      <c r="J517" s="72"/>
      <c r="K517" s="72"/>
      <c r="L517" s="72"/>
      <c r="M517" s="72"/>
      <c r="N517" s="75"/>
      <c r="O517" s="22"/>
    </row>
    <row r="518" spans="1:15" ht="9.75" customHeight="1">
      <c r="A518" s="145"/>
      <c r="B518" s="146"/>
      <c r="C518" s="146"/>
      <c r="D518" s="90"/>
      <c r="E518" s="18">
        <f>E503+E504+E505+E506+E508+E509+E511</f>
        <v>100756.29</v>
      </c>
      <c r="F518" s="3">
        <v>3</v>
      </c>
      <c r="G518" s="72"/>
      <c r="H518" s="90"/>
      <c r="I518" s="72"/>
      <c r="J518" s="72"/>
      <c r="K518" s="72"/>
      <c r="L518" s="72"/>
      <c r="M518" s="72"/>
      <c r="N518" s="75"/>
      <c r="O518" s="22"/>
    </row>
    <row r="519" spans="1:15" ht="9.75" customHeight="1">
      <c r="A519" s="145"/>
      <c r="B519" s="146"/>
      <c r="C519" s="146"/>
      <c r="D519" s="90"/>
      <c r="E519" s="18"/>
      <c r="F519" s="3">
        <v>4</v>
      </c>
      <c r="G519" s="72"/>
      <c r="H519" s="90"/>
      <c r="I519" s="72"/>
      <c r="J519" s="72"/>
      <c r="K519" s="72"/>
      <c r="L519" s="72"/>
      <c r="M519" s="72"/>
      <c r="N519" s="75"/>
      <c r="O519" s="22"/>
    </row>
    <row r="520" spans="1:15" ht="13.5" customHeight="1">
      <c r="A520" s="147" t="s">
        <v>135</v>
      </c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9"/>
      <c r="O520" s="22">
        <v>1</v>
      </c>
    </row>
    <row r="521" spans="1:15" ht="47.25" customHeight="1">
      <c r="A521" s="54">
        <v>297</v>
      </c>
      <c r="B521" s="12" t="s">
        <v>120</v>
      </c>
      <c r="C521" s="2" t="s">
        <v>181</v>
      </c>
      <c r="D521" s="4">
        <v>200</v>
      </c>
      <c r="E521" s="4">
        <v>200</v>
      </c>
      <c r="F521" s="2">
        <v>3</v>
      </c>
      <c r="G521" s="21">
        <f>L521*360/1000</f>
        <v>0.02052</v>
      </c>
      <c r="H521" s="4">
        <f>L521*1.4555*1000</f>
        <v>82.96350000000001</v>
      </c>
      <c r="I521" s="21"/>
      <c r="J521" s="21"/>
      <c r="K521" s="21"/>
      <c r="L521" s="21">
        <v>0.057</v>
      </c>
      <c r="M521" s="21"/>
      <c r="N521" s="49"/>
      <c r="O521" s="22"/>
    </row>
    <row r="522" spans="1:15" ht="12.75">
      <c r="A522" s="54">
        <v>298</v>
      </c>
      <c r="B522" s="12" t="s">
        <v>121</v>
      </c>
      <c r="C522" s="2" t="s">
        <v>161</v>
      </c>
      <c r="D522" s="4">
        <v>2000</v>
      </c>
      <c r="E522" s="4">
        <v>2000</v>
      </c>
      <c r="F522" s="2">
        <v>3</v>
      </c>
      <c r="G522" s="21">
        <f>L522*360/1000</f>
        <v>0.108</v>
      </c>
      <c r="H522" s="4">
        <f>L522*1.4555*1000</f>
        <v>436.65</v>
      </c>
      <c r="I522" s="21"/>
      <c r="J522" s="21"/>
      <c r="K522" s="21"/>
      <c r="L522" s="21">
        <v>0.3</v>
      </c>
      <c r="M522" s="21"/>
      <c r="N522" s="49"/>
      <c r="O522" s="22"/>
    </row>
    <row r="523" spans="1:15" ht="21" customHeight="1">
      <c r="A523" s="54">
        <v>299</v>
      </c>
      <c r="B523" s="12" t="s">
        <v>122</v>
      </c>
      <c r="C523" s="2" t="s">
        <v>105</v>
      </c>
      <c r="D523" s="4">
        <v>200</v>
      </c>
      <c r="E523" s="4">
        <v>200</v>
      </c>
      <c r="F523" s="2">
        <v>3</v>
      </c>
      <c r="G523" s="21">
        <f>L523*360/1000</f>
        <v>0.003528</v>
      </c>
      <c r="H523" s="4">
        <f>L523*1.4555*1000</f>
        <v>14.2639</v>
      </c>
      <c r="I523" s="21"/>
      <c r="J523" s="21"/>
      <c r="K523" s="21"/>
      <c r="L523" s="21">
        <v>0.0098</v>
      </c>
      <c r="M523" s="21"/>
      <c r="N523" s="49"/>
      <c r="O523" s="22"/>
    </row>
    <row r="524" spans="1:15" ht="67.5">
      <c r="A524" s="54">
        <v>300</v>
      </c>
      <c r="B524" s="12" t="s">
        <v>123</v>
      </c>
      <c r="C524" s="2" t="s">
        <v>181</v>
      </c>
      <c r="D524" s="4"/>
      <c r="E524" s="4"/>
      <c r="F524" s="2">
        <v>3</v>
      </c>
      <c r="G524" s="21">
        <f>L524*360/1000</f>
        <v>0.021599999999999998</v>
      </c>
      <c r="H524" s="4">
        <f>L524*1.4555*1000</f>
        <v>87.32999999999998</v>
      </c>
      <c r="I524" s="21"/>
      <c r="J524" s="21"/>
      <c r="K524" s="21"/>
      <c r="L524" s="21">
        <v>0.06</v>
      </c>
      <c r="M524" s="21"/>
      <c r="N524" s="49"/>
      <c r="O524" s="22"/>
    </row>
    <row r="525" spans="1:15" ht="12.75">
      <c r="A525" s="54">
        <v>301</v>
      </c>
      <c r="B525" s="20" t="s">
        <v>201</v>
      </c>
      <c r="C525" s="2" t="s">
        <v>161</v>
      </c>
      <c r="D525" s="4">
        <v>200</v>
      </c>
      <c r="E525" s="4">
        <v>200</v>
      </c>
      <c r="F525" s="2">
        <v>3</v>
      </c>
      <c r="G525" s="58">
        <f>L525*360/1000</f>
        <v>0.028079999999999997</v>
      </c>
      <c r="H525" s="59">
        <f>L525*1.4555*1000</f>
        <v>113.52900000000001</v>
      </c>
      <c r="I525" s="58"/>
      <c r="J525" s="58"/>
      <c r="K525" s="58"/>
      <c r="L525" s="58">
        <v>0.078</v>
      </c>
      <c r="M525" s="21"/>
      <c r="N525" s="49"/>
      <c r="O525" s="22"/>
    </row>
    <row r="526" spans="1:15" ht="24" customHeight="1">
      <c r="A526" s="54">
        <v>302</v>
      </c>
      <c r="B526" s="27" t="s">
        <v>126</v>
      </c>
      <c r="C526" s="13" t="s">
        <v>185</v>
      </c>
      <c r="D526" s="14">
        <v>80</v>
      </c>
      <c r="E526" s="14">
        <v>80</v>
      </c>
      <c r="F526" s="13">
        <v>3</v>
      </c>
      <c r="G526" s="21">
        <v>0.0059</v>
      </c>
      <c r="H526" s="4">
        <v>43</v>
      </c>
      <c r="I526" s="21"/>
      <c r="J526" s="21"/>
      <c r="K526" s="21"/>
      <c r="L526" s="21">
        <v>0.018</v>
      </c>
      <c r="M526" s="43"/>
      <c r="N526" s="44"/>
      <c r="O526" s="22"/>
    </row>
    <row r="527" spans="1:15" ht="21.75" customHeight="1">
      <c r="A527" s="54">
        <v>303</v>
      </c>
      <c r="B527" s="16" t="s">
        <v>117</v>
      </c>
      <c r="C527" s="13" t="s">
        <v>224</v>
      </c>
      <c r="D527" s="34">
        <v>300</v>
      </c>
      <c r="E527" s="34">
        <v>300</v>
      </c>
      <c r="F527" s="13">
        <v>2</v>
      </c>
      <c r="G527" s="43">
        <v>0.0018</v>
      </c>
      <c r="H527" s="14">
        <v>11.5</v>
      </c>
      <c r="I527" s="43"/>
      <c r="J527" s="43"/>
      <c r="K527" s="43"/>
      <c r="L527" s="43">
        <v>0.005</v>
      </c>
      <c r="M527" s="43"/>
      <c r="N527" s="44"/>
      <c r="O527" s="22"/>
    </row>
    <row r="528" spans="1:15" ht="14.25" customHeight="1">
      <c r="A528" s="54">
        <v>304</v>
      </c>
      <c r="B528" s="27" t="s">
        <v>118</v>
      </c>
      <c r="C528" s="2" t="s">
        <v>161</v>
      </c>
      <c r="D528" s="18">
        <v>100</v>
      </c>
      <c r="E528" s="18">
        <v>100</v>
      </c>
      <c r="F528" s="2">
        <v>2</v>
      </c>
      <c r="G528" s="21">
        <v>0.0035</v>
      </c>
      <c r="H528" s="4">
        <v>25</v>
      </c>
      <c r="I528" s="21"/>
      <c r="J528" s="21"/>
      <c r="K528" s="21"/>
      <c r="L528" s="21">
        <v>0.01</v>
      </c>
      <c r="M528" s="21"/>
      <c r="N528" s="49"/>
      <c r="O528" s="22"/>
    </row>
    <row r="529" spans="1:15" ht="9.75" customHeight="1">
      <c r="A529" s="145" t="s">
        <v>202</v>
      </c>
      <c r="B529" s="146"/>
      <c r="C529" s="146"/>
      <c r="D529" s="90">
        <f>SUM(D521:D528)</f>
        <v>3080</v>
      </c>
      <c r="E529" s="18"/>
      <c r="F529" s="3">
        <v>1</v>
      </c>
      <c r="G529" s="72">
        <f>SUM(G521:G528)</f>
        <v>0.192928</v>
      </c>
      <c r="H529" s="90">
        <f aca="true" t="shared" si="38" ref="H529:N529">SUM(H521:H528)</f>
        <v>814.2364</v>
      </c>
      <c r="I529" s="72">
        <f t="shared" si="38"/>
        <v>0</v>
      </c>
      <c r="J529" s="72">
        <f t="shared" si="38"/>
        <v>0</v>
      </c>
      <c r="K529" s="72">
        <f t="shared" si="38"/>
        <v>0</v>
      </c>
      <c r="L529" s="72">
        <f t="shared" si="38"/>
        <v>0.5378</v>
      </c>
      <c r="M529" s="72">
        <f t="shared" si="38"/>
        <v>0</v>
      </c>
      <c r="N529" s="75">
        <f t="shared" si="38"/>
        <v>0</v>
      </c>
      <c r="O529" s="22"/>
    </row>
    <row r="530" spans="1:15" ht="9.75" customHeight="1">
      <c r="A530" s="145"/>
      <c r="B530" s="146"/>
      <c r="C530" s="146"/>
      <c r="D530" s="90"/>
      <c r="E530" s="18">
        <f>E527+E528</f>
        <v>400</v>
      </c>
      <c r="F530" s="3">
        <v>2</v>
      </c>
      <c r="G530" s="72"/>
      <c r="H530" s="90"/>
      <c r="I530" s="72"/>
      <c r="J530" s="72"/>
      <c r="K530" s="72"/>
      <c r="L530" s="72"/>
      <c r="M530" s="72"/>
      <c r="N530" s="75"/>
      <c r="O530" s="22"/>
    </row>
    <row r="531" spans="1:15" ht="9.75" customHeight="1">
      <c r="A531" s="145"/>
      <c r="B531" s="146"/>
      <c r="C531" s="146"/>
      <c r="D531" s="90"/>
      <c r="E531" s="18">
        <f>E521+E522+E523+E524+E525+E526</f>
        <v>2680</v>
      </c>
      <c r="F531" s="3">
        <v>3</v>
      </c>
      <c r="G531" s="72"/>
      <c r="H531" s="90"/>
      <c r="I531" s="72"/>
      <c r="J531" s="72"/>
      <c r="K531" s="72"/>
      <c r="L531" s="72"/>
      <c r="M531" s="72"/>
      <c r="N531" s="75"/>
      <c r="O531" s="22"/>
    </row>
    <row r="532" spans="1:15" ht="9.75" customHeight="1">
      <c r="A532" s="145"/>
      <c r="B532" s="146"/>
      <c r="C532" s="146"/>
      <c r="D532" s="90"/>
      <c r="E532" s="18"/>
      <c r="F532" s="3">
        <v>4</v>
      </c>
      <c r="G532" s="72"/>
      <c r="H532" s="90"/>
      <c r="I532" s="72"/>
      <c r="J532" s="72"/>
      <c r="K532" s="72"/>
      <c r="L532" s="72"/>
      <c r="M532" s="72"/>
      <c r="N532" s="75"/>
      <c r="O532" s="22"/>
    </row>
    <row r="533" spans="1:15" ht="12.75">
      <c r="A533" s="147" t="s">
        <v>136</v>
      </c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9"/>
      <c r="O533" s="22">
        <v>1</v>
      </c>
    </row>
    <row r="534" spans="1:15" ht="25.5">
      <c r="A534" s="54">
        <v>305</v>
      </c>
      <c r="B534" s="64" t="s">
        <v>27</v>
      </c>
      <c r="C534" s="2" t="s">
        <v>28</v>
      </c>
      <c r="D534" s="18"/>
      <c r="E534" s="4"/>
      <c r="F534" s="2">
        <v>1</v>
      </c>
      <c r="G534" s="21">
        <v>0.0003</v>
      </c>
      <c r="H534" s="4">
        <f>N534/0.45*1500</f>
        <v>1</v>
      </c>
      <c r="I534" s="21"/>
      <c r="J534" s="21"/>
      <c r="K534" s="21"/>
      <c r="L534" s="21"/>
      <c r="M534" s="21"/>
      <c r="N534" s="49">
        <v>0.0003</v>
      </c>
      <c r="O534" s="22"/>
    </row>
    <row r="535" spans="1:15" ht="25.5">
      <c r="A535" s="54">
        <v>306</v>
      </c>
      <c r="B535" s="64" t="s">
        <v>27</v>
      </c>
      <c r="C535" s="2" t="s">
        <v>29</v>
      </c>
      <c r="D535" s="18"/>
      <c r="E535" s="4"/>
      <c r="F535" s="2">
        <v>1</v>
      </c>
      <c r="G535" s="21">
        <v>0.0003</v>
      </c>
      <c r="H535" s="4">
        <f>N535/0.45*1500</f>
        <v>1</v>
      </c>
      <c r="I535" s="21"/>
      <c r="J535" s="21"/>
      <c r="K535" s="21"/>
      <c r="L535" s="21"/>
      <c r="M535" s="21"/>
      <c r="N535" s="49">
        <v>0.0003</v>
      </c>
      <c r="O535" s="22"/>
    </row>
    <row r="536" spans="1:15" ht="25.5">
      <c r="A536" s="54">
        <v>307</v>
      </c>
      <c r="B536" s="64" t="s">
        <v>27</v>
      </c>
      <c r="C536" s="2" t="s">
        <v>30</v>
      </c>
      <c r="D536" s="18"/>
      <c r="E536" s="4"/>
      <c r="F536" s="2">
        <v>1</v>
      </c>
      <c r="G536" s="21">
        <v>0.000153</v>
      </c>
      <c r="H536" s="4">
        <f>I536*10700</f>
        <v>1.4124</v>
      </c>
      <c r="I536" s="21">
        <v>0.000132</v>
      </c>
      <c r="J536" s="21"/>
      <c r="K536" s="21"/>
      <c r="L536" s="21"/>
      <c r="M536" s="21"/>
      <c r="N536" s="49"/>
      <c r="O536" s="22"/>
    </row>
    <row r="537" spans="1:15" ht="25.5">
      <c r="A537" s="54">
        <v>308</v>
      </c>
      <c r="B537" s="64" t="s">
        <v>27</v>
      </c>
      <c r="C537" s="2" t="s">
        <v>31</v>
      </c>
      <c r="D537" s="18"/>
      <c r="E537" s="4"/>
      <c r="F537" s="2">
        <v>1</v>
      </c>
      <c r="G537" s="21">
        <v>0.000109</v>
      </c>
      <c r="H537" s="4">
        <f>I537*10700</f>
        <v>1.0058</v>
      </c>
      <c r="I537" s="21">
        <v>9.4E-05</v>
      </c>
      <c r="J537" s="21"/>
      <c r="K537" s="21"/>
      <c r="L537" s="21"/>
      <c r="M537" s="21"/>
      <c r="N537" s="49"/>
      <c r="O537" s="22"/>
    </row>
    <row r="538" spans="1:15" ht="25.5">
      <c r="A538" s="54">
        <v>309</v>
      </c>
      <c r="B538" s="64" t="s">
        <v>27</v>
      </c>
      <c r="C538" s="2" t="s">
        <v>203</v>
      </c>
      <c r="D538" s="18"/>
      <c r="E538" s="4"/>
      <c r="F538" s="2">
        <v>1</v>
      </c>
      <c r="G538" s="21">
        <v>0.000169</v>
      </c>
      <c r="H538" s="4">
        <f>I538*10700</f>
        <v>1.5622</v>
      </c>
      <c r="I538" s="21">
        <v>0.000146</v>
      </c>
      <c r="J538" s="21"/>
      <c r="K538" s="21"/>
      <c r="L538" s="21"/>
      <c r="M538" s="21"/>
      <c r="N538" s="49"/>
      <c r="O538" s="22"/>
    </row>
    <row r="539" spans="1:15" ht="25.5">
      <c r="A539" s="54">
        <v>310</v>
      </c>
      <c r="B539" s="64" t="s">
        <v>27</v>
      </c>
      <c r="C539" s="2" t="s">
        <v>32</v>
      </c>
      <c r="D539" s="18"/>
      <c r="E539" s="4"/>
      <c r="F539" s="2">
        <v>1</v>
      </c>
      <c r="G539" s="21">
        <v>0.000314</v>
      </c>
      <c r="H539" s="4">
        <f>N539/0.45*1500</f>
        <v>1.0466666666666666</v>
      </c>
      <c r="I539" s="21"/>
      <c r="J539" s="21"/>
      <c r="K539" s="21"/>
      <c r="L539" s="21"/>
      <c r="M539" s="21"/>
      <c r="N539" s="49">
        <v>0.000314</v>
      </c>
      <c r="O539" s="22"/>
    </row>
    <row r="540" spans="1:15" ht="25.5">
      <c r="A540" s="54">
        <v>311</v>
      </c>
      <c r="B540" s="64" t="s">
        <v>27</v>
      </c>
      <c r="C540" s="2" t="s">
        <v>33</v>
      </c>
      <c r="D540" s="18"/>
      <c r="E540" s="4"/>
      <c r="F540" s="2">
        <v>1</v>
      </c>
      <c r="G540" s="21">
        <v>0.000226</v>
      </c>
      <c r="H540" s="4">
        <f>N540/0.45*1500</f>
        <v>0.7533333333333332</v>
      </c>
      <c r="I540" s="21"/>
      <c r="J540" s="21"/>
      <c r="K540" s="21"/>
      <c r="L540" s="21"/>
      <c r="M540" s="21"/>
      <c r="N540" s="49">
        <v>0.000226</v>
      </c>
      <c r="O540" s="22"/>
    </row>
    <row r="541" spans="1:15" ht="25.5">
      <c r="A541" s="54">
        <v>312</v>
      </c>
      <c r="B541" s="64" t="s">
        <v>27</v>
      </c>
      <c r="C541" s="2" t="s">
        <v>34</v>
      </c>
      <c r="D541" s="18"/>
      <c r="E541" s="4"/>
      <c r="F541" s="2">
        <v>1</v>
      </c>
      <c r="G541" s="21">
        <v>0.0003</v>
      </c>
      <c r="H541" s="4">
        <f>N541/0.45*1500</f>
        <v>1</v>
      </c>
      <c r="I541" s="21"/>
      <c r="J541" s="21"/>
      <c r="K541" s="21"/>
      <c r="L541" s="21"/>
      <c r="M541" s="21"/>
      <c r="N541" s="49">
        <v>0.0003</v>
      </c>
      <c r="O541" s="22"/>
    </row>
    <row r="542" spans="1:15" ht="25.5">
      <c r="A542" s="54">
        <v>313</v>
      </c>
      <c r="B542" s="64" t="s">
        <v>27</v>
      </c>
      <c r="C542" s="2" t="s">
        <v>35</v>
      </c>
      <c r="D542" s="18"/>
      <c r="E542" s="4"/>
      <c r="F542" s="2">
        <v>1</v>
      </c>
      <c r="G542" s="21">
        <v>0.0003</v>
      </c>
      <c r="H542" s="4">
        <f>N542/0.45*1500</f>
        <v>1</v>
      </c>
      <c r="I542" s="21"/>
      <c r="J542" s="21"/>
      <c r="K542" s="21"/>
      <c r="L542" s="21"/>
      <c r="M542" s="21"/>
      <c r="N542" s="49">
        <v>0.0003</v>
      </c>
      <c r="O542" s="22"/>
    </row>
    <row r="543" spans="1:15" ht="25.5">
      <c r="A543" s="54">
        <v>314</v>
      </c>
      <c r="B543" s="64" t="s">
        <v>27</v>
      </c>
      <c r="C543" s="2" t="s">
        <v>36</v>
      </c>
      <c r="D543" s="18"/>
      <c r="E543" s="4"/>
      <c r="F543" s="2">
        <v>1</v>
      </c>
      <c r="G543" s="21">
        <v>0.00019</v>
      </c>
      <c r="H543" s="4">
        <f>I543*10700</f>
        <v>1.7548</v>
      </c>
      <c r="I543" s="21">
        <v>0.000164</v>
      </c>
      <c r="J543" s="21"/>
      <c r="K543" s="21"/>
      <c r="L543" s="21"/>
      <c r="M543" s="21"/>
      <c r="N543" s="49"/>
      <c r="O543" s="22"/>
    </row>
    <row r="544" spans="1:15" ht="25.5">
      <c r="A544" s="54">
        <v>315</v>
      </c>
      <c r="B544" s="64" t="s">
        <v>27</v>
      </c>
      <c r="C544" s="2" t="s">
        <v>260</v>
      </c>
      <c r="D544" s="18"/>
      <c r="E544" s="4"/>
      <c r="F544" s="2">
        <v>1</v>
      </c>
      <c r="G544" s="21">
        <v>0.000343</v>
      </c>
      <c r="H544" s="4">
        <f>M544*125</f>
        <v>0.2525</v>
      </c>
      <c r="I544" s="21"/>
      <c r="J544" s="21"/>
      <c r="K544" s="21"/>
      <c r="L544" s="21"/>
      <c r="M544" s="21">
        <v>0.00202</v>
      </c>
      <c r="N544" s="49"/>
      <c r="O544" s="22"/>
    </row>
    <row r="545" spans="1:15" ht="25.5">
      <c r="A545" s="54">
        <v>316</v>
      </c>
      <c r="B545" s="64" t="s">
        <v>27</v>
      </c>
      <c r="C545" s="2" t="s">
        <v>37</v>
      </c>
      <c r="D545" s="18"/>
      <c r="E545" s="4"/>
      <c r="F545" s="2">
        <v>1</v>
      </c>
      <c r="G545" s="21">
        <v>0.000149</v>
      </c>
      <c r="H545" s="4">
        <f>I545*10700</f>
        <v>1.3802999999999999</v>
      </c>
      <c r="I545" s="19">
        <v>0.000129</v>
      </c>
      <c r="J545" s="21"/>
      <c r="K545" s="21"/>
      <c r="L545" s="21"/>
      <c r="M545" s="21"/>
      <c r="N545" s="49"/>
      <c r="O545" s="22"/>
    </row>
    <row r="546" spans="1:15" ht="25.5">
      <c r="A546" s="54">
        <v>317</v>
      </c>
      <c r="B546" s="64" t="s">
        <v>27</v>
      </c>
      <c r="C546" s="2" t="s">
        <v>204</v>
      </c>
      <c r="D546" s="18"/>
      <c r="E546" s="4"/>
      <c r="F546" s="2">
        <v>1</v>
      </c>
      <c r="G546" s="21">
        <v>0.000157</v>
      </c>
      <c r="H546" s="4">
        <f>I546*10700</f>
        <v>1.4445000000000001</v>
      </c>
      <c r="I546" s="21">
        <v>0.000135</v>
      </c>
      <c r="J546" s="21"/>
      <c r="K546" s="21"/>
      <c r="L546" s="21"/>
      <c r="M546" s="21"/>
      <c r="N546" s="49"/>
      <c r="O546" s="22"/>
    </row>
    <row r="547" spans="1:15" ht="25.5">
      <c r="A547" s="54">
        <v>318</v>
      </c>
      <c r="B547" s="64" t="s">
        <v>27</v>
      </c>
      <c r="C547" s="2" t="s">
        <v>38</v>
      </c>
      <c r="D547" s="18"/>
      <c r="E547" s="4"/>
      <c r="F547" s="2">
        <v>1</v>
      </c>
      <c r="G547" s="21">
        <v>0.000149</v>
      </c>
      <c r="H547" s="4">
        <f>I547*10700</f>
        <v>1.3802999999999999</v>
      </c>
      <c r="I547" s="21">
        <v>0.000129</v>
      </c>
      <c r="J547" s="21"/>
      <c r="K547" s="21"/>
      <c r="L547" s="21"/>
      <c r="M547" s="21"/>
      <c r="N547" s="49"/>
      <c r="O547" s="22"/>
    </row>
    <row r="548" spans="1:15" ht="25.5">
      <c r="A548" s="54">
        <v>319</v>
      </c>
      <c r="B548" s="64" t="s">
        <v>27</v>
      </c>
      <c r="C548" s="2" t="s">
        <v>39</v>
      </c>
      <c r="D548" s="18"/>
      <c r="E548" s="4"/>
      <c r="F548" s="2">
        <v>1</v>
      </c>
      <c r="G548" s="21">
        <v>0.0003</v>
      </c>
      <c r="H548" s="4">
        <f>N548/0.45*1500</f>
        <v>1</v>
      </c>
      <c r="I548" s="21"/>
      <c r="J548" s="21"/>
      <c r="K548" s="21"/>
      <c r="L548" s="21"/>
      <c r="M548" s="21"/>
      <c r="N548" s="49">
        <v>0.0003</v>
      </c>
      <c r="O548" s="22"/>
    </row>
    <row r="549" spans="1:15" ht="25.5">
      <c r="A549" s="54">
        <v>320</v>
      </c>
      <c r="B549" s="64" t="s">
        <v>27</v>
      </c>
      <c r="C549" s="2" t="s">
        <v>40</v>
      </c>
      <c r="D549" s="18"/>
      <c r="E549" s="4"/>
      <c r="F549" s="2">
        <v>1</v>
      </c>
      <c r="G549" s="21">
        <v>0.000211</v>
      </c>
      <c r="H549" s="4">
        <f>I549*10700</f>
        <v>1.9474</v>
      </c>
      <c r="I549" s="21">
        <v>0.000182</v>
      </c>
      <c r="J549" s="21"/>
      <c r="K549" s="21"/>
      <c r="L549" s="21"/>
      <c r="M549" s="21"/>
      <c r="N549" s="49"/>
      <c r="O549" s="22"/>
    </row>
    <row r="550" spans="1:15" ht="25.5">
      <c r="A550" s="54">
        <v>321</v>
      </c>
      <c r="B550" s="64" t="s">
        <v>27</v>
      </c>
      <c r="C550" s="2" t="s">
        <v>41</v>
      </c>
      <c r="D550" s="18"/>
      <c r="E550" s="4"/>
      <c r="F550" s="2">
        <v>1</v>
      </c>
      <c r="G550" s="21">
        <v>0.000223</v>
      </c>
      <c r="H550" s="4">
        <f>I550*10700</f>
        <v>2.0544000000000002</v>
      </c>
      <c r="I550" s="21">
        <v>0.000192</v>
      </c>
      <c r="J550" s="21"/>
      <c r="K550" s="21"/>
      <c r="L550" s="21"/>
      <c r="M550" s="21"/>
      <c r="N550" s="49"/>
      <c r="O550" s="22"/>
    </row>
    <row r="551" spans="1:15" ht="25.5">
      <c r="A551" s="54">
        <v>322</v>
      </c>
      <c r="B551" s="64" t="s">
        <v>27</v>
      </c>
      <c r="C551" s="2" t="s">
        <v>42</v>
      </c>
      <c r="D551" s="18"/>
      <c r="E551" s="4"/>
      <c r="F551" s="2">
        <v>1</v>
      </c>
      <c r="G551" s="21">
        <v>0.000428</v>
      </c>
      <c r="H551" s="4">
        <f>M551*1538</f>
        <v>3.869608</v>
      </c>
      <c r="I551" s="21"/>
      <c r="J551" s="21"/>
      <c r="K551" s="21"/>
      <c r="L551" s="21"/>
      <c r="M551" s="21">
        <v>0.002516</v>
      </c>
      <c r="N551" s="49"/>
      <c r="O551" s="22"/>
    </row>
    <row r="552" spans="1:15" ht="25.5">
      <c r="A552" s="54">
        <v>323</v>
      </c>
      <c r="B552" s="64" t="s">
        <v>27</v>
      </c>
      <c r="C552" s="2" t="s">
        <v>43</v>
      </c>
      <c r="D552" s="18"/>
      <c r="E552" s="4"/>
      <c r="F552" s="2">
        <v>1</v>
      </c>
      <c r="G552" s="21">
        <v>0.0004008</v>
      </c>
      <c r="H552" s="4">
        <f>M552*1538</f>
        <v>3.6912</v>
      </c>
      <c r="I552" s="21"/>
      <c r="J552" s="21"/>
      <c r="K552" s="21"/>
      <c r="L552" s="21"/>
      <c r="M552" s="21">
        <v>0.0024</v>
      </c>
      <c r="N552" s="49"/>
      <c r="O552" s="22"/>
    </row>
    <row r="553" spans="1:15" ht="9.75" customHeight="1">
      <c r="A553" s="145" t="s">
        <v>205</v>
      </c>
      <c r="B553" s="146"/>
      <c r="C553" s="146"/>
      <c r="D553" s="99"/>
      <c r="E553" s="18"/>
      <c r="F553" s="3">
        <v>1</v>
      </c>
      <c r="G553" s="72">
        <f>SUM(G534:G552)</f>
        <v>0.0047218</v>
      </c>
      <c r="H553" s="90">
        <f aca="true" t="shared" si="39" ref="H553:N553">SUM(H534:H552)</f>
        <v>28.555407999999996</v>
      </c>
      <c r="I553" s="72">
        <f t="shared" si="39"/>
        <v>0.001303</v>
      </c>
      <c r="J553" s="72">
        <f t="shared" si="39"/>
        <v>0</v>
      </c>
      <c r="K553" s="72">
        <f t="shared" si="39"/>
        <v>0</v>
      </c>
      <c r="L553" s="72">
        <f t="shared" si="39"/>
        <v>0</v>
      </c>
      <c r="M553" s="72">
        <f t="shared" si="39"/>
        <v>0.0069359999999999995</v>
      </c>
      <c r="N553" s="75">
        <f t="shared" si="39"/>
        <v>0.0020399999999999997</v>
      </c>
      <c r="O553" s="22"/>
    </row>
    <row r="554" spans="1:15" ht="9.75" customHeight="1">
      <c r="A554" s="145"/>
      <c r="B554" s="146"/>
      <c r="C554" s="146"/>
      <c r="D554" s="99"/>
      <c r="E554" s="18"/>
      <c r="F554" s="3">
        <v>2</v>
      </c>
      <c r="G554" s="72"/>
      <c r="H554" s="90"/>
      <c r="I554" s="72"/>
      <c r="J554" s="72"/>
      <c r="K554" s="72"/>
      <c r="L554" s="72"/>
      <c r="M554" s="72"/>
      <c r="N554" s="75"/>
      <c r="O554" s="22"/>
    </row>
    <row r="555" spans="1:15" ht="9.75" customHeight="1">
      <c r="A555" s="145"/>
      <c r="B555" s="146"/>
      <c r="C555" s="146"/>
      <c r="D555" s="99"/>
      <c r="E555" s="18"/>
      <c r="F555" s="3">
        <v>3</v>
      </c>
      <c r="G555" s="72"/>
      <c r="H555" s="90"/>
      <c r="I555" s="72"/>
      <c r="J555" s="72"/>
      <c r="K555" s="72"/>
      <c r="L555" s="72"/>
      <c r="M555" s="72"/>
      <c r="N555" s="75"/>
      <c r="O555" s="22"/>
    </row>
    <row r="556" spans="1:15" ht="9.75" customHeight="1">
      <c r="A556" s="145"/>
      <c r="B556" s="146"/>
      <c r="C556" s="146"/>
      <c r="D556" s="99"/>
      <c r="E556" s="18"/>
      <c r="F556" s="3">
        <v>4</v>
      </c>
      <c r="G556" s="72"/>
      <c r="H556" s="90"/>
      <c r="I556" s="72"/>
      <c r="J556" s="72"/>
      <c r="K556" s="72"/>
      <c r="L556" s="72"/>
      <c r="M556" s="72"/>
      <c r="N556" s="75"/>
      <c r="O556" s="22"/>
    </row>
    <row r="557" spans="1:15" ht="12.75">
      <c r="A557" s="147" t="s">
        <v>137</v>
      </c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9"/>
      <c r="O557" s="22">
        <v>1</v>
      </c>
    </row>
    <row r="558" spans="1:15" ht="24" customHeight="1">
      <c r="A558" s="57">
        <v>324</v>
      </c>
      <c r="B558" s="27" t="s">
        <v>90</v>
      </c>
      <c r="C558" s="2" t="s">
        <v>225</v>
      </c>
      <c r="D558" s="18">
        <v>300</v>
      </c>
      <c r="E558" s="18">
        <v>300</v>
      </c>
      <c r="F558" s="2">
        <v>2</v>
      </c>
      <c r="G558" s="21">
        <f>(M558*1000)*0.172/1000</f>
        <v>0.05848</v>
      </c>
      <c r="H558" s="4">
        <v>9.7</v>
      </c>
      <c r="I558" s="21"/>
      <c r="J558" s="21"/>
      <c r="K558" s="21"/>
      <c r="L558" s="21"/>
      <c r="M558" s="21">
        <v>0.34</v>
      </c>
      <c r="N558" s="49"/>
      <c r="O558" s="22"/>
    </row>
    <row r="559" spans="1:15" ht="12.75">
      <c r="A559" s="198" t="s">
        <v>3</v>
      </c>
      <c r="B559" s="67" t="s">
        <v>4</v>
      </c>
      <c r="C559" s="67" t="s">
        <v>5</v>
      </c>
      <c r="D559" s="199">
        <v>1</v>
      </c>
      <c r="E559" s="200">
        <v>2</v>
      </c>
      <c r="F559" s="200"/>
      <c r="G559" s="201">
        <v>3</v>
      </c>
      <c r="H559" s="201">
        <v>4</v>
      </c>
      <c r="I559" s="201">
        <v>5</v>
      </c>
      <c r="J559" s="201">
        <v>6</v>
      </c>
      <c r="K559" s="201">
        <v>7</v>
      </c>
      <c r="L559" s="201">
        <v>8</v>
      </c>
      <c r="M559" s="201">
        <v>9</v>
      </c>
      <c r="N559" s="202">
        <v>10</v>
      </c>
      <c r="O559" s="22"/>
    </row>
    <row r="560" spans="1:15" ht="33" customHeight="1">
      <c r="A560" s="57">
        <v>325</v>
      </c>
      <c r="B560" s="27" t="s">
        <v>91</v>
      </c>
      <c r="C560" s="2" t="s">
        <v>227</v>
      </c>
      <c r="D560" s="18">
        <v>300</v>
      </c>
      <c r="E560" s="18">
        <v>300</v>
      </c>
      <c r="F560" s="2">
        <v>2</v>
      </c>
      <c r="G560" s="21">
        <f>(M560*1000)*0.172/1000</f>
        <v>0.001548</v>
      </c>
      <c r="H560" s="4">
        <v>4.7</v>
      </c>
      <c r="I560" s="21"/>
      <c r="J560" s="21"/>
      <c r="K560" s="21"/>
      <c r="L560" s="21"/>
      <c r="M560" s="21">
        <v>0.009</v>
      </c>
      <c r="N560" s="49"/>
      <c r="O560" s="22"/>
    </row>
    <row r="561" spans="1:15" ht="43.5" customHeight="1">
      <c r="A561" s="57">
        <v>326</v>
      </c>
      <c r="B561" s="27" t="s">
        <v>261</v>
      </c>
      <c r="C561" s="2" t="s">
        <v>176</v>
      </c>
      <c r="D561" s="18">
        <v>1900</v>
      </c>
      <c r="E561" s="18">
        <v>1900</v>
      </c>
      <c r="F561" s="2">
        <v>2</v>
      </c>
      <c r="G561" s="21">
        <v>0.0058</v>
      </c>
      <c r="H561" s="4">
        <v>9.7</v>
      </c>
      <c r="I561" s="21">
        <v>0.005</v>
      </c>
      <c r="J561" s="21"/>
      <c r="K561" s="21"/>
      <c r="L561" s="21"/>
      <c r="M561" s="21"/>
      <c r="N561" s="49"/>
      <c r="O561" s="22"/>
    </row>
    <row r="562" spans="1:15" ht="43.5" customHeight="1">
      <c r="A562" s="57">
        <v>327</v>
      </c>
      <c r="B562" s="27" t="s">
        <v>92</v>
      </c>
      <c r="C562" s="2" t="s">
        <v>175</v>
      </c>
      <c r="D562" s="18">
        <v>100</v>
      </c>
      <c r="E562" s="18">
        <v>100</v>
      </c>
      <c r="F562" s="2">
        <v>2</v>
      </c>
      <c r="G562" s="21">
        <f>(M562*1000)*0.172/1000</f>
        <v>0.0027519999999999997</v>
      </c>
      <c r="H562" s="4">
        <v>5.9</v>
      </c>
      <c r="I562" s="21"/>
      <c r="J562" s="21"/>
      <c r="K562" s="21"/>
      <c r="L562" s="21"/>
      <c r="M562" s="21">
        <v>0.016</v>
      </c>
      <c r="N562" s="49"/>
      <c r="O562" s="22"/>
    </row>
    <row r="563" spans="1:15" ht="43.5" customHeight="1">
      <c r="A563" s="57">
        <v>328</v>
      </c>
      <c r="B563" s="27" t="s">
        <v>93</v>
      </c>
      <c r="C563" s="2" t="s">
        <v>175</v>
      </c>
      <c r="D563" s="18">
        <v>200</v>
      </c>
      <c r="E563" s="18">
        <v>200</v>
      </c>
      <c r="F563" s="2">
        <v>2</v>
      </c>
      <c r="G563" s="21">
        <f>(M563*1000)*0.172/1000</f>
        <v>0.005503999999999999</v>
      </c>
      <c r="H563" s="4">
        <v>6.3</v>
      </c>
      <c r="I563" s="21"/>
      <c r="J563" s="21"/>
      <c r="K563" s="21"/>
      <c r="L563" s="21"/>
      <c r="M563" s="21">
        <v>0.032</v>
      </c>
      <c r="N563" s="49"/>
      <c r="O563" s="22"/>
    </row>
    <row r="564" spans="1:15" ht="21.75" customHeight="1">
      <c r="A564" s="57">
        <v>329</v>
      </c>
      <c r="B564" s="27" t="s">
        <v>94</v>
      </c>
      <c r="C564" s="2" t="s">
        <v>70</v>
      </c>
      <c r="D564" s="18">
        <v>210</v>
      </c>
      <c r="E564" s="18">
        <v>210</v>
      </c>
      <c r="F564" s="2">
        <v>2</v>
      </c>
      <c r="G564" s="21">
        <f>(M564*1000)*0.172/1000</f>
        <v>0.0013759999999999998</v>
      </c>
      <c r="H564" s="4">
        <v>4.4</v>
      </c>
      <c r="I564" s="21"/>
      <c r="J564" s="21"/>
      <c r="K564" s="21"/>
      <c r="L564" s="21"/>
      <c r="M564" s="21">
        <v>0.008</v>
      </c>
      <c r="N564" s="49"/>
      <c r="O564" s="22"/>
    </row>
    <row r="565" spans="1:15" ht="21.75" customHeight="1">
      <c r="A565" s="57">
        <v>330</v>
      </c>
      <c r="B565" s="27" t="s">
        <v>95</v>
      </c>
      <c r="C565" s="2" t="s">
        <v>70</v>
      </c>
      <c r="D565" s="18">
        <v>270</v>
      </c>
      <c r="E565" s="18">
        <v>270</v>
      </c>
      <c r="F565" s="2">
        <v>2</v>
      </c>
      <c r="G565" s="21">
        <f>(M565*1000)*0.172/1000</f>
        <v>0.002408</v>
      </c>
      <c r="H565" s="4">
        <v>5.6</v>
      </c>
      <c r="I565" s="21"/>
      <c r="J565" s="21"/>
      <c r="K565" s="21"/>
      <c r="L565" s="21"/>
      <c r="M565" s="21">
        <v>0.014</v>
      </c>
      <c r="N565" s="49"/>
      <c r="O565" s="22"/>
    </row>
    <row r="566" spans="1:15" ht="43.5" customHeight="1">
      <c r="A566" s="57">
        <v>331</v>
      </c>
      <c r="B566" s="27" t="s">
        <v>129</v>
      </c>
      <c r="C566" s="2" t="s">
        <v>262</v>
      </c>
      <c r="D566" s="18"/>
      <c r="E566" s="18"/>
      <c r="F566" s="2">
        <v>3</v>
      </c>
      <c r="G566" s="21"/>
      <c r="H566" s="4">
        <v>120</v>
      </c>
      <c r="I566" s="21"/>
      <c r="J566" s="21"/>
      <c r="K566" s="21"/>
      <c r="L566" s="21"/>
      <c r="M566" s="21"/>
      <c r="N566" s="49"/>
      <c r="O566" s="22"/>
    </row>
    <row r="567" spans="1:15" ht="33" customHeight="1">
      <c r="A567" s="57">
        <v>332</v>
      </c>
      <c r="B567" s="27" t="s">
        <v>103</v>
      </c>
      <c r="C567" s="2" t="s">
        <v>263</v>
      </c>
      <c r="D567" s="4">
        <v>1250</v>
      </c>
      <c r="E567" s="4">
        <v>1250</v>
      </c>
      <c r="F567" s="2">
        <v>3</v>
      </c>
      <c r="G567" s="21">
        <v>0.012</v>
      </c>
      <c r="H567" s="4">
        <v>95</v>
      </c>
      <c r="I567" s="21">
        <v>0.05</v>
      </c>
      <c r="J567" s="21"/>
      <c r="K567" s="21"/>
      <c r="L567" s="21"/>
      <c r="M567" s="21">
        <v>0.05</v>
      </c>
      <c r="N567" s="49"/>
      <c r="O567" s="22"/>
    </row>
    <row r="568" spans="1:15" ht="9.75" customHeight="1">
      <c r="A568" s="145" t="s">
        <v>214</v>
      </c>
      <c r="B568" s="146"/>
      <c r="C568" s="146"/>
      <c r="D568" s="90">
        <f>SUM(D560:D567)+D558</f>
        <v>4530</v>
      </c>
      <c r="E568" s="18"/>
      <c r="F568" s="3">
        <v>1</v>
      </c>
      <c r="G568" s="72">
        <f>SUM(G560:G567)+G558</f>
        <v>0.089868</v>
      </c>
      <c r="H568" s="72">
        <f aca="true" t="shared" si="40" ref="H568:N568">SUM(H560:H567)+H558</f>
        <v>261.3</v>
      </c>
      <c r="I568" s="72">
        <f t="shared" si="40"/>
        <v>0.055</v>
      </c>
      <c r="J568" s="72">
        <f t="shared" si="40"/>
        <v>0</v>
      </c>
      <c r="K568" s="72">
        <f t="shared" si="40"/>
        <v>0</v>
      </c>
      <c r="L568" s="72">
        <f t="shared" si="40"/>
        <v>0</v>
      </c>
      <c r="M568" s="72">
        <f t="shared" si="40"/>
        <v>0.46900000000000003</v>
      </c>
      <c r="N568" s="75">
        <f t="shared" si="40"/>
        <v>0</v>
      </c>
      <c r="O568" s="22"/>
    </row>
    <row r="569" spans="1:15" ht="9.75" customHeight="1">
      <c r="A569" s="145"/>
      <c r="B569" s="146"/>
      <c r="C569" s="146"/>
      <c r="D569" s="90"/>
      <c r="E569" s="18">
        <f>E558+E560+E561+E562+E563+E564+E565</f>
        <v>3280</v>
      </c>
      <c r="F569" s="3">
        <v>2</v>
      </c>
      <c r="G569" s="72"/>
      <c r="H569" s="72"/>
      <c r="I569" s="72"/>
      <c r="J569" s="72"/>
      <c r="K569" s="72"/>
      <c r="L569" s="72"/>
      <c r="M569" s="72"/>
      <c r="N569" s="75"/>
      <c r="O569" s="22"/>
    </row>
    <row r="570" spans="1:15" ht="9.75" customHeight="1">
      <c r="A570" s="145"/>
      <c r="B570" s="146"/>
      <c r="C570" s="146"/>
      <c r="D570" s="90"/>
      <c r="E570" s="18">
        <f>E567</f>
        <v>1250</v>
      </c>
      <c r="F570" s="3">
        <v>3</v>
      </c>
      <c r="G570" s="72"/>
      <c r="H570" s="72"/>
      <c r="I570" s="72"/>
      <c r="J570" s="72"/>
      <c r="K570" s="72"/>
      <c r="L570" s="72"/>
      <c r="M570" s="72"/>
      <c r="N570" s="75"/>
      <c r="O570" s="22"/>
    </row>
    <row r="571" spans="1:15" ht="9.75" customHeight="1">
      <c r="A571" s="145"/>
      <c r="B571" s="146"/>
      <c r="C571" s="146"/>
      <c r="D571" s="90"/>
      <c r="E571" s="18"/>
      <c r="F571" s="3">
        <v>4</v>
      </c>
      <c r="G571" s="72"/>
      <c r="H571" s="72"/>
      <c r="I571" s="72"/>
      <c r="J571" s="72"/>
      <c r="K571" s="72"/>
      <c r="L571" s="72"/>
      <c r="M571" s="72"/>
      <c r="N571" s="75"/>
      <c r="O571" s="22"/>
    </row>
    <row r="572" spans="1:15" ht="12.75" customHeight="1">
      <c r="A572" s="147" t="s">
        <v>139</v>
      </c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9"/>
      <c r="O572" s="22">
        <v>1</v>
      </c>
    </row>
    <row r="573" spans="1:15" ht="33.75">
      <c r="A573" s="57">
        <v>333</v>
      </c>
      <c r="B573" s="27" t="s">
        <v>61</v>
      </c>
      <c r="C573" s="2" t="s">
        <v>146</v>
      </c>
      <c r="D573" s="4">
        <v>130</v>
      </c>
      <c r="E573" s="4">
        <v>130</v>
      </c>
      <c r="F573" s="8">
        <v>2</v>
      </c>
      <c r="G573" s="21">
        <v>0.0018</v>
      </c>
      <c r="H573" s="4">
        <v>13</v>
      </c>
      <c r="I573" s="21"/>
      <c r="J573" s="21"/>
      <c r="K573" s="21"/>
      <c r="L573" s="21">
        <v>0.005</v>
      </c>
      <c r="M573" s="21"/>
      <c r="N573" s="49"/>
      <c r="O573" s="22"/>
    </row>
    <row r="574" spans="1:15" ht="33.75">
      <c r="A574" s="57">
        <v>334</v>
      </c>
      <c r="B574" s="27" t="s">
        <v>51</v>
      </c>
      <c r="C574" s="2" t="s">
        <v>156</v>
      </c>
      <c r="D574" s="4">
        <v>1.3</v>
      </c>
      <c r="E574" s="4">
        <v>1.3</v>
      </c>
      <c r="F574" s="8">
        <v>3</v>
      </c>
      <c r="G574" s="21">
        <v>0.00036</v>
      </c>
      <c r="H574" s="4">
        <v>3</v>
      </c>
      <c r="I574" s="21"/>
      <c r="J574" s="21"/>
      <c r="K574" s="21"/>
      <c r="L574" s="21">
        <v>0.001</v>
      </c>
      <c r="M574" s="21"/>
      <c r="N574" s="49"/>
      <c r="O574" s="22"/>
    </row>
    <row r="575" spans="1:15" ht="22.5">
      <c r="A575" s="54">
        <v>335</v>
      </c>
      <c r="B575" s="27" t="s">
        <v>62</v>
      </c>
      <c r="C575" s="2" t="s">
        <v>152</v>
      </c>
      <c r="D575" s="4">
        <v>20</v>
      </c>
      <c r="E575" s="4">
        <v>20</v>
      </c>
      <c r="F575" s="8">
        <v>2</v>
      </c>
      <c r="G575" s="21">
        <v>0.00116</v>
      </c>
      <c r="H575" s="4">
        <v>11</v>
      </c>
      <c r="I575" s="21">
        <v>0.001</v>
      </c>
      <c r="J575" s="21"/>
      <c r="K575" s="21"/>
      <c r="L575" s="21"/>
      <c r="M575" s="21"/>
      <c r="N575" s="49"/>
      <c r="O575" s="22"/>
    </row>
    <row r="576" spans="1:15" ht="33.75">
      <c r="A576" s="54">
        <v>336</v>
      </c>
      <c r="B576" s="27" t="s">
        <v>50</v>
      </c>
      <c r="C576" s="2" t="s">
        <v>147</v>
      </c>
      <c r="D576" s="4">
        <v>35</v>
      </c>
      <c r="E576" s="4">
        <v>35</v>
      </c>
      <c r="F576" s="8">
        <v>2</v>
      </c>
      <c r="G576" s="21">
        <v>0.00072</v>
      </c>
      <c r="H576" s="4">
        <v>6.2</v>
      </c>
      <c r="I576" s="21"/>
      <c r="J576" s="21"/>
      <c r="K576" s="21"/>
      <c r="L576" s="21"/>
      <c r="M576" s="21">
        <v>0.004</v>
      </c>
      <c r="N576" s="49"/>
      <c r="O576" s="22"/>
    </row>
    <row r="577" spans="1:15" ht="9.75" customHeight="1">
      <c r="A577" s="145" t="s">
        <v>221</v>
      </c>
      <c r="B577" s="146"/>
      <c r="C577" s="146"/>
      <c r="D577" s="90">
        <f>SUM(D573:D576)</f>
        <v>186.3</v>
      </c>
      <c r="E577" s="18"/>
      <c r="F577" s="3">
        <v>1</v>
      </c>
      <c r="G577" s="72">
        <f>SUM(G573:G576)</f>
        <v>0.00404</v>
      </c>
      <c r="H577" s="90">
        <f aca="true" t="shared" si="41" ref="H577:N577">SUM(H573:H576)</f>
        <v>33.2</v>
      </c>
      <c r="I577" s="72">
        <f t="shared" si="41"/>
        <v>0.001</v>
      </c>
      <c r="J577" s="72">
        <f t="shared" si="41"/>
        <v>0</v>
      </c>
      <c r="K577" s="72">
        <f t="shared" si="41"/>
        <v>0</v>
      </c>
      <c r="L577" s="72">
        <f t="shared" si="41"/>
        <v>0.006</v>
      </c>
      <c r="M577" s="72">
        <f t="shared" si="41"/>
        <v>0.004</v>
      </c>
      <c r="N577" s="75">
        <f t="shared" si="41"/>
        <v>0</v>
      </c>
      <c r="O577" s="22"/>
    </row>
    <row r="578" spans="1:15" ht="9.75" customHeight="1">
      <c r="A578" s="145"/>
      <c r="B578" s="146"/>
      <c r="C578" s="146"/>
      <c r="D578" s="90"/>
      <c r="E578" s="18">
        <f>E573+E575+E576</f>
        <v>185</v>
      </c>
      <c r="F578" s="3">
        <v>2</v>
      </c>
      <c r="G578" s="72"/>
      <c r="H578" s="90"/>
      <c r="I578" s="72"/>
      <c r="J578" s="72"/>
      <c r="K578" s="72"/>
      <c r="L578" s="72"/>
      <c r="M578" s="72"/>
      <c r="N578" s="75"/>
      <c r="O578" s="22"/>
    </row>
    <row r="579" spans="1:15" ht="9.75" customHeight="1">
      <c r="A579" s="145"/>
      <c r="B579" s="146"/>
      <c r="C579" s="146"/>
      <c r="D579" s="90"/>
      <c r="E579" s="18">
        <f>E574</f>
        <v>1.3</v>
      </c>
      <c r="F579" s="3">
        <v>3</v>
      </c>
      <c r="G579" s="72"/>
      <c r="H579" s="90"/>
      <c r="I579" s="72"/>
      <c r="J579" s="72"/>
      <c r="K579" s="72"/>
      <c r="L579" s="72"/>
      <c r="M579" s="72"/>
      <c r="N579" s="75"/>
      <c r="O579" s="22"/>
    </row>
    <row r="580" spans="1:15" ht="9.75" customHeight="1">
      <c r="A580" s="145"/>
      <c r="B580" s="146"/>
      <c r="C580" s="146"/>
      <c r="D580" s="90"/>
      <c r="E580" s="18"/>
      <c r="F580" s="3">
        <v>4</v>
      </c>
      <c r="G580" s="72"/>
      <c r="H580" s="90"/>
      <c r="I580" s="72"/>
      <c r="J580" s="72"/>
      <c r="K580" s="72"/>
      <c r="L580" s="72"/>
      <c r="M580" s="72"/>
      <c r="N580" s="75"/>
      <c r="O580" s="22"/>
    </row>
    <row r="581" spans="1:15" s="205" customFormat="1" ht="9.75" customHeight="1">
      <c r="A581" s="145" t="s">
        <v>15</v>
      </c>
      <c r="B581" s="146"/>
      <c r="C581" s="146"/>
      <c r="D581" s="90">
        <f>D577+D568+D553+D529+D516+D497+D491</f>
        <v>115692.20999999999</v>
      </c>
      <c r="E581" s="18">
        <f>E577+E568+E553+E529+E516+E497+E491</f>
        <v>0</v>
      </c>
      <c r="F581" s="3">
        <v>1</v>
      </c>
      <c r="G581" s="72">
        <f aca="true" t="shared" si="42" ref="G581:N581">G577+G568+G553+G529+G516+G497+G491</f>
        <v>20.245902599999997</v>
      </c>
      <c r="H581" s="90">
        <f t="shared" si="42"/>
        <v>21384.295808</v>
      </c>
      <c r="I581" s="72">
        <f t="shared" si="42"/>
        <v>0.21130300000000002</v>
      </c>
      <c r="J581" s="72">
        <f t="shared" si="42"/>
        <v>0.08560999999999999</v>
      </c>
      <c r="K581" s="72">
        <f t="shared" si="42"/>
        <v>0</v>
      </c>
      <c r="L581" s="72">
        <f t="shared" si="42"/>
        <v>50.391639999999995</v>
      </c>
      <c r="M581" s="72">
        <f t="shared" si="42"/>
        <v>2.488974</v>
      </c>
      <c r="N581" s="75">
        <f t="shared" si="42"/>
        <v>0.0020399999999999997</v>
      </c>
      <c r="O581" s="65"/>
    </row>
    <row r="582" spans="1:15" s="205" customFormat="1" ht="9.75" customHeight="1">
      <c r="A582" s="145"/>
      <c r="B582" s="146"/>
      <c r="C582" s="146"/>
      <c r="D582" s="90"/>
      <c r="E582" s="18">
        <f>E578+E569+E554+E530+E517+E498+E492</f>
        <v>4965</v>
      </c>
      <c r="F582" s="3">
        <v>2</v>
      </c>
      <c r="G582" s="72"/>
      <c r="H582" s="90"/>
      <c r="I582" s="72"/>
      <c r="J582" s="72"/>
      <c r="K582" s="72"/>
      <c r="L582" s="72"/>
      <c r="M582" s="72"/>
      <c r="N582" s="75"/>
      <c r="O582" s="65"/>
    </row>
    <row r="583" spans="1:15" s="205" customFormat="1" ht="9.75" customHeight="1">
      <c r="A583" s="145"/>
      <c r="B583" s="146"/>
      <c r="C583" s="146"/>
      <c r="D583" s="90"/>
      <c r="E583" s="18">
        <f>E579+E570+E555+E531+E518+E499+E493</f>
        <v>110727.20999999999</v>
      </c>
      <c r="F583" s="3">
        <v>3</v>
      </c>
      <c r="G583" s="72"/>
      <c r="H583" s="90"/>
      <c r="I583" s="72"/>
      <c r="J583" s="72"/>
      <c r="K583" s="72"/>
      <c r="L583" s="72"/>
      <c r="M583" s="72"/>
      <c r="N583" s="75"/>
      <c r="O583" s="65"/>
    </row>
    <row r="584" spans="1:15" s="205" customFormat="1" ht="9.75" customHeight="1" thickBot="1">
      <c r="A584" s="195"/>
      <c r="B584" s="196"/>
      <c r="C584" s="196"/>
      <c r="D584" s="188"/>
      <c r="E584" s="50">
        <f>E580+E571+E556+E532+E519+E500+E494</f>
        <v>0</v>
      </c>
      <c r="F584" s="51">
        <v>4</v>
      </c>
      <c r="G584" s="184"/>
      <c r="H584" s="188"/>
      <c r="I584" s="184"/>
      <c r="J584" s="184"/>
      <c r="K584" s="184"/>
      <c r="L584" s="184"/>
      <c r="M584" s="184"/>
      <c r="N584" s="187"/>
      <c r="O584" s="65"/>
    </row>
    <row r="585" spans="1:15" s="205" customFormat="1" ht="9.75" customHeight="1">
      <c r="A585" s="189" t="s">
        <v>264</v>
      </c>
      <c r="B585" s="190"/>
      <c r="C585" s="190"/>
      <c r="D585" s="89">
        <f>D132+D252+D365+D476+D581</f>
        <v>560839.86</v>
      </c>
      <c r="E585" s="29">
        <f>E132+E252+E365+E476+E581</f>
        <v>3460</v>
      </c>
      <c r="F585" s="52">
        <v>1</v>
      </c>
      <c r="G585" s="71">
        <f aca="true" t="shared" si="43" ref="G585:N585">G132+G252+G365+G476+G581</f>
        <v>97.8199156</v>
      </c>
      <c r="H585" s="89">
        <f t="shared" si="43"/>
        <v>96207.75303999998</v>
      </c>
      <c r="I585" s="71">
        <f t="shared" si="43"/>
        <v>1.0250150000000002</v>
      </c>
      <c r="J585" s="71">
        <f t="shared" si="43"/>
        <v>0.4789819999999999</v>
      </c>
      <c r="K585" s="71">
        <f t="shared" si="43"/>
        <v>0</v>
      </c>
      <c r="L585" s="71">
        <f t="shared" si="43"/>
        <v>233.97570000000002</v>
      </c>
      <c r="M585" s="71">
        <f t="shared" si="43"/>
        <v>14.041903999999999</v>
      </c>
      <c r="N585" s="74">
        <f t="shared" si="43"/>
        <v>0.29670399999999997</v>
      </c>
      <c r="O585" s="65"/>
    </row>
    <row r="586" spans="1:15" s="205" customFormat="1" ht="9.75" customHeight="1">
      <c r="A586" s="145"/>
      <c r="B586" s="146"/>
      <c r="C586" s="146"/>
      <c r="D586" s="90"/>
      <c r="E586" s="18">
        <f>E133+E253+E366+E477+E582</f>
        <v>35820.9</v>
      </c>
      <c r="F586" s="3">
        <v>2</v>
      </c>
      <c r="G586" s="72"/>
      <c r="H586" s="90"/>
      <c r="I586" s="72"/>
      <c r="J586" s="72"/>
      <c r="K586" s="72"/>
      <c r="L586" s="72"/>
      <c r="M586" s="72"/>
      <c r="N586" s="75"/>
      <c r="O586" s="65"/>
    </row>
    <row r="587" spans="1:15" s="205" customFormat="1" ht="9.75" customHeight="1">
      <c r="A587" s="145"/>
      <c r="B587" s="146"/>
      <c r="C587" s="146"/>
      <c r="D587" s="90"/>
      <c r="E587" s="18">
        <f>E134+E254+E367+E478+E583</f>
        <v>521558.9600000001</v>
      </c>
      <c r="F587" s="3">
        <v>3</v>
      </c>
      <c r="G587" s="72"/>
      <c r="H587" s="90"/>
      <c r="I587" s="72"/>
      <c r="J587" s="72"/>
      <c r="K587" s="72"/>
      <c r="L587" s="72"/>
      <c r="M587" s="72"/>
      <c r="N587" s="75"/>
      <c r="O587" s="65"/>
    </row>
    <row r="588" spans="1:15" s="205" customFormat="1" ht="9.75" customHeight="1" thickBot="1">
      <c r="A588" s="191"/>
      <c r="B588" s="192"/>
      <c r="C588" s="192"/>
      <c r="D588" s="91"/>
      <c r="E588" s="32">
        <f>E135+E255+E368+E479+E584</f>
        <v>0</v>
      </c>
      <c r="F588" s="53">
        <v>4</v>
      </c>
      <c r="G588" s="73"/>
      <c r="H588" s="91"/>
      <c r="I588" s="73"/>
      <c r="J588" s="73"/>
      <c r="K588" s="73"/>
      <c r="L588" s="73"/>
      <c r="M588" s="73"/>
      <c r="N588" s="76"/>
      <c r="O588" s="65"/>
    </row>
    <row r="589" spans="1:15" ht="12.75">
      <c r="A589" s="25"/>
      <c r="B589" s="15" t="s">
        <v>7</v>
      </c>
      <c r="C589" s="15" t="s">
        <v>6</v>
      </c>
      <c r="D589" s="40"/>
      <c r="E589" s="40"/>
      <c r="F589" s="6"/>
      <c r="G589" s="46"/>
      <c r="H589" s="40"/>
      <c r="I589" s="46"/>
      <c r="J589" s="46"/>
      <c r="K589" s="46"/>
      <c r="L589" s="46"/>
      <c r="M589" s="46"/>
      <c r="N589" s="46"/>
      <c r="O589" s="22"/>
    </row>
    <row r="590" spans="1:15" ht="12.75">
      <c r="A590" s="25"/>
      <c r="B590" s="15"/>
      <c r="C590" s="193" t="s">
        <v>8</v>
      </c>
      <c r="D590" s="193"/>
      <c r="E590" s="193"/>
      <c r="F590" s="193"/>
      <c r="G590" s="193"/>
      <c r="H590" s="193"/>
      <c r="I590" s="193"/>
      <c r="J590" s="193"/>
      <c r="K590" s="46"/>
      <c r="L590" s="46"/>
      <c r="M590" s="46"/>
      <c r="N590" s="46"/>
      <c r="O590" s="22"/>
    </row>
    <row r="591" spans="1:15" ht="24.75" customHeight="1">
      <c r="A591" s="194" t="s">
        <v>186</v>
      </c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22"/>
    </row>
    <row r="592" spans="1:14" ht="12.75">
      <c r="A592" s="1"/>
      <c r="B592" s="10"/>
      <c r="C592" s="7"/>
      <c r="D592" s="41"/>
      <c r="E592" s="41"/>
      <c r="F592" s="7"/>
      <c r="G592" s="47"/>
      <c r="H592" s="41"/>
      <c r="I592" s="47"/>
      <c r="J592" s="47"/>
      <c r="K592" s="47"/>
      <c r="L592" s="47"/>
      <c r="M592" s="47"/>
      <c r="N592" s="47"/>
    </row>
    <row r="593" spans="1:14" ht="16.5" thickBot="1">
      <c r="A593" s="122" t="s">
        <v>200</v>
      </c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</row>
    <row r="594" spans="1:14" ht="12.75" customHeight="1">
      <c r="A594" s="123" t="s">
        <v>141</v>
      </c>
      <c r="B594" s="124"/>
      <c r="C594" s="125"/>
      <c r="D594" s="132" t="s">
        <v>188</v>
      </c>
      <c r="E594" s="132"/>
      <c r="F594" s="132"/>
      <c r="G594" s="133" t="s">
        <v>1</v>
      </c>
      <c r="H594" s="133"/>
      <c r="I594" s="133"/>
      <c r="J594" s="133"/>
      <c r="K594" s="133"/>
      <c r="L594" s="133"/>
      <c r="M594" s="133"/>
      <c r="N594" s="134"/>
    </row>
    <row r="595" spans="1:14" ht="12.75" customHeight="1">
      <c r="A595" s="126"/>
      <c r="B595" s="127"/>
      <c r="C595" s="128"/>
      <c r="D595" s="121"/>
      <c r="E595" s="121"/>
      <c r="F595" s="121"/>
      <c r="G595" s="119" t="s">
        <v>277</v>
      </c>
      <c r="H595" s="135" t="s">
        <v>278</v>
      </c>
      <c r="I595" s="136" t="s">
        <v>190</v>
      </c>
      <c r="J595" s="136"/>
      <c r="K595" s="136"/>
      <c r="L595" s="136"/>
      <c r="M595" s="136"/>
      <c r="N595" s="137"/>
    </row>
    <row r="596" spans="1:14" ht="12.75" customHeight="1">
      <c r="A596" s="126"/>
      <c r="B596" s="127"/>
      <c r="C596" s="128"/>
      <c r="D596" s="121"/>
      <c r="E596" s="121"/>
      <c r="F596" s="121"/>
      <c r="G596" s="119"/>
      <c r="H596" s="135"/>
      <c r="I596" s="119" t="s">
        <v>279</v>
      </c>
      <c r="J596" s="119" t="s">
        <v>280</v>
      </c>
      <c r="K596" s="119" t="s">
        <v>281</v>
      </c>
      <c r="L596" s="119" t="s">
        <v>285</v>
      </c>
      <c r="M596" s="119" t="s">
        <v>283</v>
      </c>
      <c r="N596" s="120" t="s">
        <v>284</v>
      </c>
    </row>
    <row r="597" spans="1:14" ht="12.75" customHeight="1">
      <c r="A597" s="126"/>
      <c r="B597" s="127"/>
      <c r="C597" s="128"/>
      <c r="D597" s="99" t="s">
        <v>189</v>
      </c>
      <c r="E597" s="121" t="s">
        <v>2</v>
      </c>
      <c r="F597" s="121"/>
      <c r="G597" s="119"/>
      <c r="H597" s="135"/>
      <c r="I597" s="119"/>
      <c r="J597" s="119"/>
      <c r="K597" s="119"/>
      <c r="L597" s="119"/>
      <c r="M597" s="119"/>
      <c r="N597" s="120"/>
    </row>
    <row r="598" spans="1:14" ht="13.5" thickBot="1">
      <c r="A598" s="129"/>
      <c r="B598" s="130"/>
      <c r="C598" s="131"/>
      <c r="D598" s="99"/>
      <c r="E598" s="121"/>
      <c r="F598" s="121"/>
      <c r="G598" s="119"/>
      <c r="H598" s="135"/>
      <c r="I598" s="119"/>
      <c r="J598" s="119"/>
      <c r="K598" s="119"/>
      <c r="L598" s="119"/>
      <c r="M598" s="119"/>
      <c r="N598" s="120"/>
    </row>
    <row r="599" spans="1:14" ht="9.75" customHeight="1">
      <c r="A599" s="92" t="s">
        <v>266</v>
      </c>
      <c r="B599" s="93"/>
      <c r="C599" s="93"/>
      <c r="D599" s="98">
        <f>D21+D146+D266+D379+D491</f>
        <v>23078.569999999996</v>
      </c>
      <c r="E599" s="29">
        <f>E21+E146+E266+E379+E491</f>
        <v>0</v>
      </c>
      <c r="F599" s="30">
        <v>1</v>
      </c>
      <c r="G599" s="68">
        <f aca="true" t="shared" si="44" ref="G599:N599">G21+G146+G266+G379+G491</f>
        <v>2.63103</v>
      </c>
      <c r="H599" s="98">
        <f t="shared" si="44"/>
        <v>26863.449999999997</v>
      </c>
      <c r="I599" s="68">
        <f t="shared" si="44"/>
        <v>0</v>
      </c>
      <c r="J599" s="68">
        <f t="shared" si="44"/>
        <v>0.4789819999999999</v>
      </c>
      <c r="K599" s="68">
        <f t="shared" si="44"/>
        <v>0</v>
      </c>
      <c r="L599" s="68">
        <f t="shared" si="44"/>
        <v>1.5601999999999998</v>
      </c>
      <c r="M599" s="68">
        <f t="shared" si="44"/>
        <v>8.997324</v>
      </c>
      <c r="N599" s="77">
        <f t="shared" si="44"/>
        <v>0.092904</v>
      </c>
    </row>
    <row r="600" spans="1:14" ht="9.75" customHeight="1">
      <c r="A600" s="94"/>
      <c r="B600" s="95"/>
      <c r="C600" s="95"/>
      <c r="D600" s="99"/>
      <c r="E600" s="18">
        <f>E22+E147+E267+E380+E492</f>
        <v>0</v>
      </c>
      <c r="F600" s="31">
        <v>2</v>
      </c>
      <c r="G600" s="69"/>
      <c r="H600" s="99"/>
      <c r="I600" s="69"/>
      <c r="J600" s="69"/>
      <c r="K600" s="69"/>
      <c r="L600" s="69"/>
      <c r="M600" s="69"/>
      <c r="N600" s="78"/>
    </row>
    <row r="601" spans="1:14" ht="9.75" customHeight="1">
      <c r="A601" s="94"/>
      <c r="B601" s="95"/>
      <c r="C601" s="95"/>
      <c r="D601" s="99"/>
      <c r="E601" s="18">
        <f>E23+E148+E268+E381+E493</f>
        <v>23078.569999999996</v>
      </c>
      <c r="F601" s="31">
        <v>3</v>
      </c>
      <c r="G601" s="69"/>
      <c r="H601" s="99"/>
      <c r="I601" s="69"/>
      <c r="J601" s="69"/>
      <c r="K601" s="69"/>
      <c r="L601" s="69"/>
      <c r="M601" s="69"/>
      <c r="N601" s="78"/>
    </row>
    <row r="602" spans="1:14" ht="9.75" customHeight="1" thickBot="1">
      <c r="A602" s="96"/>
      <c r="B602" s="97"/>
      <c r="C602" s="97"/>
      <c r="D602" s="100"/>
      <c r="E602" s="34">
        <f>E24+E149+E269+E382+E494</f>
        <v>0</v>
      </c>
      <c r="F602" s="33">
        <v>4</v>
      </c>
      <c r="G602" s="70"/>
      <c r="H602" s="100"/>
      <c r="I602" s="70"/>
      <c r="J602" s="70"/>
      <c r="K602" s="70"/>
      <c r="L602" s="70"/>
      <c r="M602" s="70"/>
      <c r="N602" s="79"/>
    </row>
    <row r="603" spans="1:14" ht="9.75" customHeight="1">
      <c r="A603" s="92" t="s">
        <v>267</v>
      </c>
      <c r="B603" s="93"/>
      <c r="C603" s="93"/>
      <c r="D603" s="98">
        <f>D27+D153+D272+D385+D497</f>
        <v>680</v>
      </c>
      <c r="E603" s="29">
        <f>E27+E153+E272+E385+E497</f>
        <v>0</v>
      </c>
      <c r="F603" s="30">
        <v>1</v>
      </c>
      <c r="G603" s="68">
        <f aca="true" t="shared" si="45" ref="G603:N603">G27+G153+G272+G385+G497</f>
        <v>0.2106</v>
      </c>
      <c r="H603" s="98">
        <f t="shared" si="45"/>
        <v>1460</v>
      </c>
      <c r="I603" s="68">
        <f t="shared" si="45"/>
        <v>0</v>
      </c>
      <c r="J603" s="68">
        <f t="shared" si="45"/>
        <v>0</v>
      </c>
      <c r="K603" s="68">
        <f t="shared" si="45"/>
        <v>0</v>
      </c>
      <c r="L603" s="68">
        <f t="shared" si="45"/>
        <v>0.6000000000000001</v>
      </c>
      <c r="M603" s="68">
        <f t="shared" si="45"/>
        <v>0</v>
      </c>
      <c r="N603" s="77">
        <f t="shared" si="45"/>
        <v>0</v>
      </c>
    </row>
    <row r="604" spans="1:14" ht="9.75" customHeight="1">
      <c r="A604" s="94"/>
      <c r="B604" s="95"/>
      <c r="C604" s="95"/>
      <c r="D604" s="99"/>
      <c r="E604" s="18">
        <f>E28+E154+E273+E386+E498</f>
        <v>0</v>
      </c>
      <c r="F604" s="31">
        <v>2</v>
      </c>
      <c r="G604" s="69"/>
      <c r="H604" s="99"/>
      <c r="I604" s="69"/>
      <c r="J604" s="69"/>
      <c r="K604" s="69"/>
      <c r="L604" s="69"/>
      <c r="M604" s="69"/>
      <c r="N604" s="78"/>
    </row>
    <row r="605" spans="1:14" ht="9.75" customHeight="1">
      <c r="A605" s="94"/>
      <c r="B605" s="95"/>
      <c r="C605" s="95"/>
      <c r="D605" s="99"/>
      <c r="E605" s="18">
        <f>E29+E155+E274+E387+E499</f>
        <v>680</v>
      </c>
      <c r="F605" s="31">
        <v>3</v>
      </c>
      <c r="G605" s="69"/>
      <c r="H605" s="99"/>
      <c r="I605" s="69"/>
      <c r="J605" s="69"/>
      <c r="K605" s="69"/>
      <c r="L605" s="69"/>
      <c r="M605" s="69"/>
      <c r="N605" s="78"/>
    </row>
    <row r="606" spans="1:14" ht="9.75" customHeight="1" thickBot="1">
      <c r="A606" s="96"/>
      <c r="B606" s="97"/>
      <c r="C606" s="97"/>
      <c r="D606" s="100"/>
      <c r="E606" s="34">
        <f>E30+E156+E275+E388+E500</f>
        <v>0</v>
      </c>
      <c r="F606" s="33">
        <v>4</v>
      </c>
      <c r="G606" s="70"/>
      <c r="H606" s="100"/>
      <c r="I606" s="70"/>
      <c r="J606" s="70"/>
      <c r="K606" s="70"/>
      <c r="L606" s="70"/>
      <c r="M606" s="70"/>
      <c r="N606" s="79"/>
    </row>
    <row r="607" spans="1:14" ht="9.75" customHeight="1">
      <c r="A607" s="92" t="s">
        <v>268</v>
      </c>
      <c r="B607" s="93"/>
      <c r="C607" s="93"/>
      <c r="D607" s="98">
        <f>D46+D170+D288+D402+D516</f>
        <v>481774.19</v>
      </c>
      <c r="E607" s="29">
        <f>E46+E170+E288+E402+E516</f>
        <v>1500</v>
      </c>
      <c r="F607" s="30">
        <v>1</v>
      </c>
      <c r="G607" s="68">
        <f aca="true" t="shared" si="46" ref="G607:N607">G46+G170+G288+G402+G516</f>
        <v>90.26925399999999</v>
      </c>
      <c r="H607" s="98">
        <f t="shared" si="46"/>
        <v>60736.693999999996</v>
      </c>
      <c r="I607" s="68">
        <f t="shared" si="46"/>
        <v>0.745</v>
      </c>
      <c r="J607" s="68">
        <f t="shared" si="46"/>
        <v>0</v>
      </c>
      <c r="K607" s="68">
        <f t="shared" si="46"/>
        <v>0</v>
      </c>
      <c r="L607" s="68">
        <f t="shared" si="46"/>
        <v>229.0237</v>
      </c>
      <c r="M607" s="68">
        <f t="shared" si="46"/>
        <v>2.1</v>
      </c>
      <c r="N607" s="77">
        <f t="shared" si="46"/>
        <v>0</v>
      </c>
    </row>
    <row r="608" spans="1:14" ht="9.75" customHeight="1">
      <c r="A608" s="94"/>
      <c r="B608" s="95"/>
      <c r="C608" s="95"/>
      <c r="D608" s="99"/>
      <c r="E608" s="18">
        <f>E47+E171+E289+E403+E517</f>
        <v>1500</v>
      </c>
      <c r="F608" s="31">
        <v>2</v>
      </c>
      <c r="G608" s="69"/>
      <c r="H608" s="99"/>
      <c r="I608" s="69"/>
      <c r="J608" s="69"/>
      <c r="K608" s="69"/>
      <c r="L608" s="69"/>
      <c r="M608" s="69"/>
      <c r="N608" s="78"/>
    </row>
    <row r="609" spans="1:14" ht="9.75" customHeight="1">
      <c r="A609" s="94"/>
      <c r="B609" s="95"/>
      <c r="C609" s="95"/>
      <c r="D609" s="99"/>
      <c r="E609" s="18">
        <f>E48+E172+E290+E404+E518</f>
        <v>478774.19</v>
      </c>
      <c r="F609" s="31">
        <v>3</v>
      </c>
      <c r="G609" s="69"/>
      <c r="H609" s="99"/>
      <c r="I609" s="69"/>
      <c r="J609" s="69"/>
      <c r="K609" s="69"/>
      <c r="L609" s="69"/>
      <c r="M609" s="69"/>
      <c r="N609" s="78"/>
    </row>
    <row r="610" spans="1:14" ht="9.75" customHeight="1" thickBot="1">
      <c r="A610" s="96"/>
      <c r="B610" s="97"/>
      <c r="C610" s="97"/>
      <c r="D610" s="100"/>
      <c r="E610" s="34">
        <f>E49+E173+E291+E405+E519</f>
        <v>0</v>
      </c>
      <c r="F610" s="33">
        <v>4</v>
      </c>
      <c r="G610" s="70"/>
      <c r="H610" s="100"/>
      <c r="I610" s="70"/>
      <c r="J610" s="70"/>
      <c r="K610" s="70"/>
      <c r="L610" s="70"/>
      <c r="M610" s="70"/>
      <c r="N610" s="79"/>
    </row>
    <row r="611" spans="1:14" ht="9.75" customHeight="1">
      <c r="A611" s="92" t="s">
        <v>269</v>
      </c>
      <c r="B611" s="93"/>
      <c r="C611" s="93"/>
      <c r="D611" s="116">
        <f>D59+D183+D301+D414+D529</f>
        <v>15586</v>
      </c>
      <c r="E611" s="29">
        <f>E59+E183+E301+E414+E529</f>
        <v>0</v>
      </c>
      <c r="F611" s="30">
        <v>1</v>
      </c>
      <c r="G611" s="101">
        <f aca="true" t="shared" si="47" ref="G611:N611">G59+G183+G301+G414+G529</f>
        <v>0.9815800000000001</v>
      </c>
      <c r="H611" s="116">
        <f t="shared" si="47"/>
        <v>4197.281999999999</v>
      </c>
      <c r="I611" s="101">
        <f t="shared" si="47"/>
        <v>0</v>
      </c>
      <c r="J611" s="101">
        <f t="shared" si="47"/>
        <v>0</v>
      </c>
      <c r="K611" s="101">
        <f t="shared" si="47"/>
        <v>0</v>
      </c>
      <c r="L611" s="101">
        <f t="shared" si="47"/>
        <v>2.7441999999999998</v>
      </c>
      <c r="M611" s="101">
        <f t="shared" si="47"/>
        <v>0</v>
      </c>
      <c r="N611" s="113">
        <f t="shared" si="47"/>
        <v>0</v>
      </c>
    </row>
    <row r="612" spans="1:14" ht="9.75" customHeight="1">
      <c r="A612" s="94"/>
      <c r="B612" s="95"/>
      <c r="C612" s="95"/>
      <c r="D612" s="117"/>
      <c r="E612" s="18">
        <f>E60+E184+E302+E415+E530</f>
        <v>2100</v>
      </c>
      <c r="F612" s="31">
        <v>2</v>
      </c>
      <c r="G612" s="102"/>
      <c r="H612" s="117"/>
      <c r="I612" s="102"/>
      <c r="J612" s="102"/>
      <c r="K612" s="102"/>
      <c r="L612" s="102"/>
      <c r="M612" s="102"/>
      <c r="N612" s="114"/>
    </row>
    <row r="613" spans="1:14" ht="9.75" customHeight="1">
      <c r="A613" s="94"/>
      <c r="B613" s="95"/>
      <c r="C613" s="95"/>
      <c r="D613" s="117"/>
      <c r="E613" s="18">
        <f>E61+E185+E303+E416+E531</f>
        <v>13486</v>
      </c>
      <c r="F613" s="31">
        <v>3</v>
      </c>
      <c r="G613" s="102"/>
      <c r="H613" s="117"/>
      <c r="I613" s="102"/>
      <c r="J613" s="102"/>
      <c r="K613" s="102"/>
      <c r="L613" s="102"/>
      <c r="M613" s="102"/>
      <c r="N613" s="114"/>
    </row>
    <row r="614" spans="1:14" ht="9.75" customHeight="1" thickBot="1">
      <c r="A614" s="96"/>
      <c r="B614" s="97"/>
      <c r="C614" s="97"/>
      <c r="D614" s="118"/>
      <c r="E614" s="34">
        <f>E62+E186+E304+E417+E532</f>
        <v>0</v>
      </c>
      <c r="F614" s="33">
        <v>4</v>
      </c>
      <c r="G614" s="103"/>
      <c r="H614" s="118"/>
      <c r="I614" s="103"/>
      <c r="J614" s="103"/>
      <c r="K614" s="103"/>
      <c r="L614" s="103"/>
      <c r="M614" s="103"/>
      <c r="N614" s="115"/>
    </row>
    <row r="615" spans="1:14" ht="9.75" customHeight="1">
      <c r="A615" s="104" t="s">
        <v>270</v>
      </c>
      <c r="B615" s="105"/>
      <c r="C615" s="106"/>
      <c r="D615" s="98">
        <f>D83+D208+D325+D438+D553</f>
        <v>0</v>
      </c>
      <c r="E615" s="29">
        <f>E83+E208+E325+E438+E553</f>
        <v>0</v>
      </c>
      <c r="F615" s="30">
        <v>1</v>
      </c>
      <c r="G615" s="68">
        <f aca="true" t="shared" si="48" ref="G615:N615">G83+G208+G325+G438+G553</f>
        <v>0.023595199999999997</v>
      </c>
      <c r="H615" s="98">
        <f t="shared" si="48"/>
        <v>142.77703999999997</v>
      </c>
      <c r="I615" s="68">
        <f t="shared" si="48"/>
        <v>0.006515</v>
      </c>
      <c r="J615" s="68">
        <f t="shared" si="48"/>
        <v>0</v>
      </c>
      <c r="K615" s="68">
        <f t="shared" si="48"/>
        <v>0</v>
      </c>
      <c r="L615" s="68">
        <f t="shared" si="48"/>
        <v>0</v>
      </c>
      <c r="M615" s="68">
        <f t="shared" si="48"/>
        <v>0.034679999999999996</v>
      </c>
      <c r="N615" s="77">
        <f t="shared" si="48"/>
        <v>0.010199999999999999</v>
      </c>
    </row>
    <row r="616" spans="1:14" ht="9.75" customHeight="1">
      <c r="A616" s="107"/>
      <c r="B616" s="108"/>
      <c r="C616" s="109"/>
      <c r="D616" s="99"/>
      <c r="E616" s="18">
        <f>E84+E209+E326+E439+E554</f>
        <v>0</v>
      </c>
      <c r="F616" s="31">
        <v>2</v>
      </c>
      <c r="G616" s="69"/>
      <c r="H616" s="99"/>
      <c r="I616" s="69"/>
      <c r="J616" s="69"/>
      <c r="K616" s="69"/>
      <c r="L616" s="69"/>
      <c r="M616" s="69"/>
      <c r="N616" s="78"/>
    </row>
    <row r="617" spans="1:14" ht="9.75" customHeight="1">
      <c r="A617" s="107"/>
      <c r="B617" s="108"/>
      <c r="C617" s="109"/>
      <c r="D617" s="99"/>
      <c r="E617" s="18">
        <f>E85+E210+E327+E440+E555</f>
        <v>0</v>
      </c>
      <c r="F617" s="31">
        <v>3</v>
      </c>
      <c r="G617" s="69"/>
      <c r="H617" s="99"/>
      <c r="I617" s="69"/>
      <c r="J617" s="69"/>
      <c r="K617" s="69"/>
      <c r="L617" s="69"/>
      <c r="M617" s="69"/>
      <c r="N617" s="78"/>
    </row>
    <row r="618" spans="1:14" ht="9.75" customHeight="1" thickBot="1">
      <c r="A618" s="110"/>
      <c r="B618" s="111"/>
      <c r="C618" s="112"/>
      <c r="D618" s="100"/>
      <c r="E618" s="32">
        <f>E86+E211+E328+E441+E556</f>
        <v>0</v>
      </c>
      <c r="F618" s="33">
        <v>4</v>
      </c>
      <c r="G618" s="70"/>
      <c r="H618" s="100"/>
      <c r="I618" s="70"/>
      <c r="J618" s="70"/>
      <c r="K618" s="70"/>
      <c r="L618" s="70"/>
      <c r="M618" s="70"/>
      <c r="N618" s="79"/>
    </row>
    <row r="619" spans="1:14" ht="9.75" customHeight="1">
      <c r="A619" s="92" t="s">
        <v>271</v>
      </c>
      <c r="B619" s="93"/>
      <c r="C619" s="93"/>
      <c r="D619" s="99">
        <f>D100+D224+D342+D455+D568</f>
        <v>26109</v>
      </c>
      <c r="E619" s="34">
        <f>E100+E224+E342+E455+E568</f>
        <v>0</v>
      </c>
      <c r="F619" s="31">
        <v>1</v>
      </c>
      <c r="G619" s="69">
        <f aca="true" t="shared" si="49" ref="G619:N619">G100+G224+G342+G455+G568</f>
        <v>3.5141048</v>
      </c>
      <c r="H619" s="99">
        <f t="shared" si="49"/>
        <v>1719.2</v>
      </c>
      <c r="I619" s="69">
        <f t="shared" si="49"/>
        <v>0.2725</v>
      </c>
      <c r="J619" s="69">
        <f t="shared" si="49"/>
        <v>0</v>
      </c>
      <c r="K619" s="69">
        <f t="shared" si="49"/>
        <v>0</v>
      </c>
      <c r="L619" s="69">
        <f t="shared" si="49"/>
        <v>0</v>
      </c>
      <c r="M619" s="69">
        <f t="shared" si="49"/>
        <v>2.1989</v>
      </c>
      <c r="N619" s="78">
        <f t="shared" si="49"/>
        <v>0.172</v>
      </c>
    </row>
    <row r="620" spans="1:14" ht="9.75" customHeight="1">
      <c r="A620" s="94"/>
      <c r="B620" s="95"/>
      <c r="C620" s="95"/>
      <c r="D620" s="99"/>
      <c r="E620" s="34">
        <f>E101+E225+E343+E456+E569</f>
        <v>20584</v>
      </c>
      <c r="F620" s="31">
        <v>2</v>
      </c>
      <c r="G620" s="69"/>
      <c r="H620" s="99"/>
      <c r="I620" s="69"/>
      <c r="J620" s="69"/>
      <c r="K620" s="69"/>
      <c r="L620" s="69"/>
      <c r="M620" s="69"/>
      <c r="N620" s="78"/>
    </row>
    <row r="621" spans="1:14" ht="9.75" customHeight="1">
      <c r="A621" s="94"/>
      <c r="B621" s="95"/>
      <c r="C621" s="95"/>
      <c r="D621" s="99"/>
      <c r="E621" s="34">
        <f>E102+E226+E344+E457+E570</f>
        <v>5525</v>
      </c>
      <c r="F621" s="31">
        <v>3</v>
      </c>
      <c r="G621" s="69"/>
      <c r="H621" s="99"/>
      <c r="I621" s="69"/>
      <c r="J621" s="69"/>
      <c r="K621" s="69"/>
      <c r="L621" s="69"/>
      <c r="M621" s="69"/>
      <c r="N621" s="78"/>
    </row>
    <row r="622" spans="1:14" ht="9.75" customHeight="1" thickBot="1">
      <c r="A622" s="96"/>
      <c r="B622" s="97"/>
      <c r="C622" s="97"/>
      <c r="D622" s="100"/>
      <c r="E622" s="34">
        <f>E103+E227+E345+E458+E571</f>
        <v>0</v>
      </c>
      <c r="F622" s="33">
        <v>4</v>
      </c>
      <c r="G622" s="70"/>
      <c r="H622" s="100"/>
      <c r="I622" s="70"/>
      <c r="J622" s="70"/>
      <c r="K622" s="70"/>
      <c r="L622" s="70"/>
      <c r="M622" s="70"/>
      <c r="N622" s="79"/>
    </row>
    <row r="623" spans="1:14" ht="9.75" customHeight="1">
      <c r="A623" s="92" t="s">
        <v>272</v>
      </c>
      <c r="B623" s="93"/>
      <c r="C623" s="93"/>
      <c r="D623" s="98">
        <f>D110+D231+D461</f>
        <v>2700</v>
      </c>
      <c r="E623" s="29">
        <f>E110+E231+E461</f>
        <v>1960</v>
      </c>
      <c r="F623" s="30">
        <v>1</v>
      </c>
      <c r="G623" s="68">
        <f aca="true" t="shared" si="50" ref="G623:N623">G110+G231+G461</f>
        <v>0.0050165999999999995</v>
      </c>
      <c r="H623" s="98">
        <f t="shared" si="50"/>
        <v>42.85</v>
      </c>
      <c r="I623" s="68">
        <f t="shared" si="50"/>
        <v>0</v>
      </c>
      <c r="J623" s="68">
        <f t="shared" si="50"/>
        <v>0</v>
      </c>
      <c r="K623" s="68">
        <f t="shared" si="50"/>
        <v>0</v>
      </c>
      <c r="L623" s="68">
        <f t="shared" si="50"/>
        <v>0.0066</v>
      </c>
      <c r="M623" s="68">
        <f t="shared" si="50"/>
        <v>0.017</v>
      </c>
      <c r="N623" s="77">
        <f t="shared" si="50"/>
        <v>0</v>
      </c>
    </row>
    <row r="624" spans="1:14" ht="9.75" customHeight="1">
      <c r="A624" s="94"/>
      <c r="B624" s="95"/>
      <c r="C624" s="95"/>
      <c r="D624" s="99"/>
      <c r="E624" s="18">
        <f>E111+E232+E462</f>
        <v>740</v>
      </c>
      <c r="F624" s="31">
        <v>2</v>
      </c>
      <c r="G624" s="69"/>
      <c r="H624" s="99"/>
      <c r="I624" s="69"/>
      <c r="J624" s="69"/>
      <c r="K624" s="69"/>
      <c r="L624" s="69"/>
      <c r="M624" s="69"/>
      <c r="N624" s="78"/>
    </row>
    <row r="625" spans="1:14" ht="9.75" customHeight="1">
      <c r="A625" s="94"/>
      <c r="B625" s="95"/>
      <c r="C625" s="95"/>
      <c r="D625" s="99"/>
      <c r="E625" s="18">
        <f>E112+E233+E463</f>
        <v>0</v>
      </c>
      <c r="F625" s="31">
        <v>3</v>
      </c>
      <c r="G625" s="69"/>
      <c r="H625" s="99"/>
      <c r="I625" s="69"/>
      <c r="J625" s="69"/>
      <c r="K625" s="69"/>
      <c r="L625" s="69"/>
      <c r="M625" s="69"/>
      <c r="N625" s="78"/>
    </row>
    <row r="626" spans="1:14" ht="9.75" customHeight="1" thickBot="1">
      <c r="A626" s="96"/>
      <c r="B626" s="97"/>
      <c r="C626" s="97"/>
      <c r="D626" s="100"/>
      <c r="E626" s="34">
        <f>E113+E234+E464</f>
        <v>0</v>
      </c>
      <c r="F626" s="33">
        <v>4</v>
      </c>
      <c r="G626" s="70"/>
      <c r="H626" s="100"/>
      <c r="I626" s="70"/>
      <c r="J626" s="70"/>
      <c r="K626" s="70"/>
      <c r="L626" s="70"/>
      <c r="M626" s="70"/>
      <c r="N626" s="79"/>
    </row>
    <row r="627" spans="1:14" ht="9.75" customHeight="1">
      <c r="A627" s="92" t="s">
        <v>273</v>
      </c>
      <c r="B627" s="93"/>
      <c r="C627" s="93"/>
      <c r="D627" s="98">
        <f>D128+D248+D361+D472+D577</f>
        <v>10912.099999999999</v>
      </c>
      <c r="E627" s="29">
        <f>E128+E361+E472+E577+E248</f>
        <v>0</v>
      </c>
      <c r="F627" s="30">
        <v>1</v>
      </c>
      <c r="G627" s="68">
        <f aca="true" t="shared" si="51" ref="G627:N627">G128+G248+G361+G472+G577</f>
        <v>0.18473499999999998</v>
      </c>
      <c r="H627" s="98">
        <f t="shared" si="51"/>
        <v>1045.5</v>
      </c>
      <c r="I627" s="68">
        <f t="shared" si="51"/>
        <v>0.001</v>
      </c>
      <c r="J627" s="68">
        <f t="shared" si="51"/>
        <v>0</v>
      </c>
      <c r="K627" s="68">
        <f t="shared" si="51"/>
        <v>0</v>
      </c>
      <c r="L627" s="68">
        <f t="shared" si="51"/>
        <v>0.041</v>
      </c>
      <c r="M627" s="68">
        <f t="shared" si="51"/>
        <v>0.6940000000000002</v>
      </c>
      <c r="N627" s="77">
        <f t="shared" si="51"/>
        <v>0.0216</v>
      </c>
    </row>
    <row r="628" spans="1:14" ht="9.75" customHeight="1">
      <c r="A628" s="94"/>
      <c r="B628" s="95"/>
      <c r="C628" s="95"/>
      <c r="D628" s="99"/>
      <c r="E628" s="18">
        <f>E129+E362+E473+E578+E249</f>
        <v>10896.9</v>
      </c>
      <c r="F628" s="31">
        <v>2</v>
      </c>
      <c r="G628" s="69"/>
      <c r="H628" s="99"/>
      <c r="I628" s="69"/>
      <c r="J628" s="69"/>
      <c r="K628" s="69"/>
      <c r="L628" s="69"/>
      <c r="M628" s="69"/>
      <c r="N628" s="78"/>
    </row>
    <row r="629" spans="1:14" ht="9.75" customHeight="1">
      <c r="A629" s="94"/>
      <c r="B629" s="95"/>
      <c r="C629" s="95"/>
      <c r="D629" s="99"/>
      <c r="E629" s="18">
        <f>E130+E363+E474+E579+E250</f>
        <v>15.200000000000003</v>
      </c>
      <c r="F629" s="31">
        <v>3</v>
      </c>
      <c r="G629" s="69"/>
      <c r="H629" s="99"/>
      <c r="I629" s="69"/>
      <c r="J629" s="69"/>
      <c r="K629" s="69"/>
      <c r="L629" s="69"/>
      <c r="M629" s="69"/>
      <c r="N629" s="78"/>
    </row>
    <row r="630" spans="1:14" ht="9.75" customHeight="1" thickBot="1">
      <c r="A630" s="96"/>
      <c r="B630" s="97"/>
      <c r="C630" s="97"/>
      <c r="D630" s="100"/>
      <c r="E630" s="34">
        <f>E131+E364+E475+E580+E251</f>
        <v>0</v>
      </c>
      <c r="F630" s="33">
        <v>4</v>
      </c>
      <c r="G630" s="70"/>
      <c r="H630" s="100"/>
      <c r="I630" s="70"/>
      <c r="J630" s="70"/>
      <c r="K630" s="70"/>
      <c r="L630" s="70"/>
      <c r="M630" s="70"/>
      <c r="N630" s="79"/>
    </row>
    <row r="631" spans="1:14" ht="9.75" customHeight="1">
      <c r="A631" s="80" t="s">
        <v>264</v>
      </c>
      <c r="B631" s="81"/>
      <c r="C631" s="82"/>
      <c r="D631" s="89">
        <f>SUM(D599:D630)</f>
        <v>560839.86</v>
      </c>
      <c r="E631" s="35">
        <f>E599+E603+E607+E611+E615+E619+E623+E627</f>
        <v>3460</v>
      </c>
      <c r="F631" s="36">
        <v>1</v>
      </c>
      <c r="G631" s="71">
        <f>SUM(G599:G630)</f>
        <v>97.81991559999999</v>
      </c>
      <c r="H631" s="89">
        <f aca="true" t="shared" si="52" ref="H631:N631">SUM(H599:H630)</f>
        <v>96207.75304000001</v>
      </c>
      <c r="I631" s="71">
        <f t="shared" si="52"/>
        <v>1.025015</v>
      </c>
      <c r="J631" s="71">
        <f t="shared" si="52"/>
        <v>0.4789819999999999</v>
      </c>
      <c r="K631" s="71">
        <f t="shared" si="52"/>
        <v>0</v>
      </c>
      <c r="L631" s="71">
        <f t="shared" si="52"/>
        <v>233.9757</v>
      </c>
      <c r="M631" s="71">
        <f t="shared" si="52"/>
        <v>14.041904</v>
      </c>
      <c r="N631" s="74">
        <f t="shared" si="52"/>
        <v>0.296704</v>
      </c>
    </row>
    <row r="632" spans="1:14" ht="9.75" customHeight="1">
      <c r="A632" s="83"/>
      <c r="B632" s="84"/>
      <c r="C632" s="85"/>
      <c r="D632" s="90"/>
      <c r="E632" s="28">
        <f>E600+E604+E608+E612+E616+E620+E624+E628</f>
        <v>35820.9</v>
      </c>
      <c r="F632" s="37">
        <v>2</v>
      </c>
      <c r="G632" s="72"/>
      <c r="H632" s="90"/>
      <c r="I632" s="72"/>
      <c r="J632" s="72"/>
      <c r="K632" s="72"/>
      <c r="L632" s="72"/>
      <c r="M632" s="72"/>
      <c r="N632" s="75"/>
    </row>
    <row r="633" spans="1:14" ht="9.75" customHeight="1">
      <c r="A633" s="83"/>
      <c r="B633" s="84"/>
      <c r="C633" s="85"/>
      <c r="D633" s="90"/>
      <c r="E633" s="28">
        <f>E601+E605+E609+E613+E617+E621+E625+E629</f>
        <v>521558.96</v>
      </c>
      <c r="F633" s="37">
        <v>3</v>
      </c>
      <c r="G633" s="72"/>
      <c r="H633" s="90"/>
      <c r="I633" s="72"/>
      <c r="J633" s="72"/>
      <c r="K633" s="72"/>
      <c r="L633" s="72"/>
      <c r="M633" s="72"/>
      <c r="N633" s="75"/>
    </row>
    <row r="634" spans="1:14" ht="9.75" customHeight="1" thickBot="1">
      <c r="A634" s="86"/>
      <c r="B634" s="87"/>
      <c r="C634" s="88"/>
      <c r="D634" s="91"/>
      <c r="E634" s="38">
        <f>E602+E606+E610+E614+E618+E622+E626+E630</f>
        <v>0</v>
      </c>
      <c r="F634" s="39">
        <v>4</v>
      </c>
      <c r="G634" s="73"/>
      <c r="H634" s="91"/>
      <c r="I634" s="73"/>
      <c r="J634" s="73"/>
      <c r="K634" s="73"/>
      <c r="L634" s="73"/>
      <c r="M634" s="73"/>
      <c r="N634" s="76"/>
    </row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spans="1:3" ht="12.75">
      <c r="A704" s="206"/>
      <c r="B704" s="181"/>
      <c r="C704" s="182"/>
    </row>
    <row r="705" spans="1:3" ht="12.75">
      <c r="A705" s="206"/>
      <c r="B705" s="181"/>
      <c r="C705" s="182"/>
    </row>
    <row r="706" spans="1:3" ht="12.75">
      <c r="A706" s="206"/>
      <c r="B706" s="181"/>
      <c r="C706" s="182"/>
    </row>
    <row r="707" spans="1:3" ht="12.75">
      <c r="A707" s="206"/>
      <c r="B707" s="181"/>
      <c r="C707" s="182"/>
    </row>
    <row r="708" spans="1:14" ht="12.75">
      <c r="A708" s="206"/>
      <c r="B708" s="181"/>
      <c r="C708" s="182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</row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spans="1:3" ht="12.75">
      <c r="A779" s="206"/>
      <c r="B779" s="181"/>
      <c r="C779" s="182"/>
    </row>
    <row r="780" spans="1:3" ht="12.75">
      <c r="A780" s="206"/>
      <c r="B780" s="181"/>
      <c r="C780" s="182"/>
    </row>
    <row r="781" spans="1:3" ht="12.75">
      <c r="A781" s="206"/>
      <c r="B781" s="181"/>
      <c r="C781" s="182"/>
    </row>
    <row r="782" spans="1:3" ht="12.75">
      <c r="A782" s="206"/>
      <c r="B782" s="181"/>
      <c r="C782" s="182"/>
    </row>
    <row r="783" spans="1:14" ht="12.75">
      <c r="A783" s="206"/>
      <c r="B783" s="181"/>
      <c r="C783" s="182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</row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spans="1:3" ht="12.75">
      <c r="A852" s="206"/>
      <c r="B852" s="181"/>
      <c r="C852" s="182"/>
    </row>
    <row r="853" spans="1:3" ht="12.75">
      <c r="A853" s="206"/>
      <c r="B853" s="181"/>
      <c r="C853" s="182"/>
    </row>
    <row r="854" spans="1:3" ht="12.75">
      <c r="A854" s="206"/>
      <c r="B854" s="181"/>
      <c r="C854" s="182"/>
    </row>
    <row r="855" spans="1:3" ht="12.75">
      <c r="A855" s="206"/>
      <c r="B855" s="181"/>
      <c r="C855" s="182"/>
    </row>
    <row r="856" spans="1:3" ht="12.75">
      <c r="A856" s="206"/>
      <c r="B856" s="181"/>
      <c r="C856" s="182"/>
    </row>
    <row r="857" spans="1:3" ht="12.75">
      <c r="A857" s="206"/>
      <c r="B857" s="181"/>
      <c r="C857" s="182"/>
    </row>
    <row r="858" spans="1:3" ht="12.75">
      <c r="A858" s="206"/>
      <c r="B858" s="181"/>
      <c r="C858" s="182"/>
    </row>
    <row r="859" spans="1:3" ht="12.75">
      <c r="A859" s="206"/>
      <c r="B859" s="181"/>
      <c r="C859" s="182"/>
    </row>
    <row r="860" ht="12.75"/>
    <row r="861" ht="12.75"/>
    <row r="862" spans="1:14" ht="12.75">
      <c r="A862" s="206"/>
      <c r="B862" s="181"/>
      <c r="C862" s="182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</row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179" ht="12.75"/>
    <row r="1180" ht="12.75"/>
    <row r="1181" ht="12.75"/>
    <row r="1182" ht="12.75"/>
    <row r="1183" ht="12.75"/>
  </sheetData>
  <sheetProtection/>
  <mergeCells count="769">
    <mergeCell ref="E448:F448"/>
    <mergeCell ref="E502:F502"/>
    <mergeCell ref="E207:F207"/>
    <mergeCell ref="E245:F245"/>
    <mergeCell ref="E299:F299"/>
    <mergeCell ref="E348:F348"/>
    <mergeCell ref="F359:F360"/>
    <mergeCell ref="A329:N329"/>
    <mergeCell ref="H301:H304"/>
    <mergeCell ref="A238:A239"/>
    <mergeCell ref="E57:F57"/>
    <mergeCell ref="E105:F105"/>
    <mergeCell ref="E152:F152"/>
    <mergeCell ref="A236:A237"/>
    <mergeCell ref="A136:N136"/>
    <mergeCell ref="G132:G135"/>
    <mergeCell ref="H132:H135"/>
    <mergeCell ref="K128:K131"/>
    <mergeCell ref="L128:L131"/>
    <mergeCell ref="I146:I149"/>
    <mergeCell ref="A512:A513"/>
    <mergeCell ref="A355:A356"/>
    <mergeCell ref="B355:B356"/>
    <mergeCell ref="B357:B358"/>
    <mergeCell ref="A357:A358"/>
    <mergeCell ref="A359:A360"/>
    <mergeCell ref="A467:A468"/>
    <mergeCell ref="A400:A401"/>
    <mergeCell ref="A414:C417"/>
    <mergeCell ref="A361:C364"/>
    <mergeCell ref="M414:M417"/>
    <mergeCell ref="H438:H441"/>
    <mergeCell ref="I438:I441"/>
    <mergeCell ref="L438:L441"/>
    <mergeCell ref="M438:M441"/>
    <mergeCell ref="J414:J417"/>
    <mergeCell ref="D414:D417"/>
    <mergeCell ref="G414:G417"/>
    <mergeCell ref="L402:L405"/>
    <mergeCell ref="H402:H405"/>
    <mergeCell ref="J402:J405"/>
    <mergeCell ref="K402:K405"/>
    <mergeCell ref="A406:N406"/>
    <mergeCell ref="H414:H417"/>
    <mergeCell ref="I414:I417"/>
    <mergeCell ref="A402:C405"/>
    <mergeCell ref="M59:M62"/>
    <mergeCell ref="N59:N62"/>
    <mergeCell ref="H400:H401"/>
    <mergeCell ref="I400:I401"/>
    <mergeCell ref="M400:M401"/>
    <mergeCell ref="N359:N360"/>
    <mergeCell ref="L355:L356"/>
    <mergeCell ref="M355:M356"/>
    <mergeCell ref="M359:M360"/>
    <mergeCell ref="D361:D364"/>
    <mergeCell ref="G361:G364"/>
    <mergeCell ref="H361:H364"/>
    <mergeCell ref="M361:M364"/>
    <mergeCell ref="J361:J364"/>
    <mergeCell ref="N361:N364"/>
    <mergeCell ref="L361:L364"/>
    <mergeCell ref="H359:H360"/>
    <mergeCell ref="I361:I364"/>
    <mergeCell ref="I359:I360"/>
    <mergeCell ref="J359:J360"/>
    <mergeCell ref="L359:L360"/>
    <mergeCell ref="K359:K360"/>
    <mergeCell ref="K361:K364"/>
    <mergeCell ref="G359:G360"/>
    <mergeCell ref="D357:D358"/>
    <mergeCell ref="E357:E358"/>
    <mergeCell ref="F357:F358"/>
    <mergeCell ref="B359:B360"/>
    <mergeCell ref="C359:C360"/>
    <mergeCell ref="D359:D360"/>
    <mergeCell ref="E359:E360"/>
    <mergeCell ref="J357:J358"/>
    <mergeCell ref="N355:N356"/>
    <mergeCell ref="F355:F356"/>
    <mergeCell ref="I355:I356"/>
    <mergeCell ref="J355:J356"/>
    <mergeCell ref="K355:K356"/>
    <mergeCell ref="K357:K358"/>
    <mergeCell ref="N357:N358"/>
    <mergeCell ref="I357:I358"/>
    <mergeCell ref="M357:M358"/>
    <mergeCell ref="L357:L358"/>
    <mergeCell ref="C355:C356"/>
    <mergeCell ref="D355:D356"/>
    <mergeCell ref="A346:N346"/>
    <mergeCell ref="E355:E356"/>
    <mergeCell ref="G355:G356"/>
    <mergeCell ref="H355:H356"/>
    <mergeCell ref="G357:G358"/>
    <mergeCell ref="C357:C358"/>
    <mergeCell ref="H357:H358"/>
    <mergeCell ref="N342:N345"/>
    <mergeCell ref="A342:C345"/>
    <mergeCell ref="D342:D345"/>
    <mergeCell ref="G342:G345"/>
    <mergeCell ref="M342:M345"/>
    <mergeCell ref="H342:H345"/>
    <mergeCell ref="I342:I345"/>
    <mergeCell ref="J342:J345"/>
    <mergeCell ref="K342:K345"/>
    <mergeCell ref="L342:L345"/>
    <mergeCell ref="M325:M328"/>
    <mergeCell ref="N325:N328"/>
    <mergeCell ref="A325:C328"/>
    <mergeCell ref="D325:D328"/>
    <mergeCell ref="G325:G328"/>
    <mergeCell ref="L325:L328"/>
    <mergeCell ref="H325:H328"/>
    <mergeCell ref="I325:I328"/>
    <mergeCell ref="J325:J328"/>
    <mergeCell ref="K325:K328"/>
    <mergeCell ref="A305:N305"/>
    <mergeCell ref="M301:M304"/>
    <mergeCell ref="N301:N304"/>
    <mergeCell ref="A301:C304"/>
    <mergeCell ref="D301:D304"/>
    <mergeCell ref="G301:G304"/>
    <mergeCell ref="A288:C291"/>
    <mergeCell ref="D288:D291"/>
    <mergeCell ref="G288:G291"/>
    <mergeCell ref="L301:L304"/>
    <mergeCell ref="L288:L291"/>
    <mergeCell ref="I301:I304"/>
    <mergeCell ref="J301:J304"/>
    <mergeCell ref="K301:K304"/>
    <mergeCell ref="E286:E287"/>
    <mergeCell ref="N288:N291"/>
    <mergeCell ref="H288:H291"/>
    <mergeCell ref="I288:I291"/>
    <mergeCell ref="J288:J291"/>
    <mergeCell ref="K288:K291"/>
    <mergeCell ref="K272:K275"/>
    <mergeCell ref="G272:G275"/>
    <mergeCell ref="I286:I287"/>
    <mergeCell ref="M286:M287"/>
    <mergeCell ref="A591:N591"/>
    <mergeCell ref="K581:K584"/>
    <mergeCell ref="I585:I588"/>
    <mergeCell ref="A581:C584"/>
    <mergeCell ref="D581:D584"/>
    <mergeCell ref="M288:M291"/>
    <mergeCell ref="A11:N11"/>
    <mergeCell ref="A31:N31"/>
    <mergeCell ref="A21:C24"/>
    <mergeCell ref="D21:D24"/>
    <mergeCell ref="G21:G24"/>
    <mergeCell ref="H21:H24"/>
    <mergeCell ref="I21:I24"/>
    <mergeCell ref="K27:K30"/>
    <mergeCell ref="A25:N25"/>
    <mergeCell ref="M21:M24"/>
    <mergeCell ref="J266:J269"/>
    <mergeCell ref="K266:K269"/>
    <mergeCell ref="M585:M588"/>
    <mergeCell ref="N585:N588"/>
    <mergeCell ref="C590:J590"/>
    <mergeCell ref="J21:J24"/>
    <mergeCell ref="K21:K24"/>
    <mergeCell ref="J585:J588"/>
    <mergeCell ref="K585:K588"/>
    <mergeCell ref="J581:J584"/>
    <mergeCell ref="L585:L588"/>
    <mergeCell ref="A585:C588"/>
    <mergeCell ref="D585:D588"/>
    <mergeCell ref="G585:G588"/>
    <mergeCell ref="H585:H588"/>
    <mergeCell ref="L581:L584"/>
    <mergeCell ref="I581:I584"/>
    <mergeCell ref="B43:B44"/>
    <mergeCell ref="M581:M584"/>
    <mergeCell ref="N581:N584"/>
    <mergeCell ref="N266:N269"/>
    <mergeCell ref="M266:M269"/>
    <mergeCell ref="A270:N270"/>
    <mergeCell ref="A272:C275"/>
    <mergeCell ref="H581:H584"/>
    <mergeCell ref="D272:D275"/>
    <mergeCell ref="A480:N480"/>
    <mergeCell ref="A369:N369"/>
    <mergeCell ref="M476:M479"/>
    <mergeCell ref="N476:N479"/>
    <mergeCell ref="M379:M382"/>
    <mergeCell ref="I476:I479"/>
    <mergeCell ref="J476:J479"/>
    <mergeCell ref="L476:L479"/>
    <mergeCell ref="A370:N370"/>
    <mergeCell ref="A379:C382"/>
    <mergeCell ref="K476:K479"/>
    <mergeCell ref="K365:K368"/>
    <mergeCell ref="H272:H275"/>
    <mergeCell ref="I272:I275"/>
    <mergeCell ref="J272:J275"/>
    <mergeCell ref="L272:L275"/>
    <mergeCell ref="A292:N292"/>
    <mergeCell ref="C286:C287"/>
    <mergeCell ref="H286:H287"/>
    <mergeCell ref="G365:G368"/>
    <mergeCell ref="A276:N276"/>
    <mergeCell ref="A256:N256"/>
    <mergeCell ref="N365:N368"/>
    <mergeCell ref="M365:M368"/>
    <mergeCell ref="M252:M255"/>
    <mergeCell ref="N272:N275"/>
    <mergeCell ref="B286:B287"/>
    <mergeCell ref="G286:G287"/>
    <mergeCell ref="M272:M275"/>
    <mergeCell ref="D286:D287"/>
    <mergeCell ref="L266:L269"/>
    <mergeCell ref="N21:N24"/>
    <mergeCell ref="I46:I49"/>
    <mergeCell ref="J46:J49"/>
    <mergeCell ref="K46:K49"/>
    <mergeCell ref="L46:L49"/>
    <mergeCell ref="M46:M49"/>
    <mergeCell ref="N46:N49"/>
    <mergeCell ref="L21:L24"/>
    <mergeCell ref="L27:L30"/>
    <mergeCell ref="A27:C30"/>
    <mergeCell ref="D27:D30"/>
    <mergeCell ref="G27:G30"/>
    <mergeCell ref="H27:H30"/>
    <mergeCell ref="M27:M30"/>
    <mergeCell ref="N27:N30"/>
    <mergeCell ref="G83:G86"/>
    <mergeCell ref="N83:N86"/>
    <mergeCell ref="I27:I30"/>
    <mergeCell ref="J27:J30"/>
    <mergeCell ref="A63:N63"/>
    <mergeCell ref="C43:C44"/>
    <mergeCell ref="A46:C49"/>
    <mergeCell ref="A41:A42"/>
    <mergeCell ref="D43:D44"/>
    <mergeCell ref="H83:H86"/>
    <mergeCell ref="K83:K86"/>
    <mergeCell ref="A104:N104"/>
    <mergeCell ref="I100:I103"/>
    <mergeCell ref="D46:D49"/>
    <mergeCell ref="G46:G49"/>
    <mergeCell ref="H46:H49"/>
    <mergeCell ref="H100:H103"/>
    <mergeCell ref="G100:G103"/>
    <mergeCell ref="M100:M103"/>
    <mergeCell ref="K100:K103"/>
    <mergeCell ref="L238:L239"/>
    <mergeCell ref="N231:N234"/>
    <mergeCell ref="K231:K234"/>
    <mergeCell ref="N183:N186"/>
    <mergeCell ref="K252:K255"/>
    <mergeCell ref="L252:L255"/>
    <mergeCell ref="L231:L234"/>
    <mergeCell ref="K183:K186"/>
    <mergeCell ref="L183:L186"/>
    <mergeCell ref="N252:N255"/>
    <mergeCell ref="M238:M239"/>
    <mergeCell ref="M236:M237"/>
    <mergeCell ref="M231:M234"/>
    <mergeCell ref="J100:J103"/>
    <mergeCell ref="M183:M186"/>
    <mergeCell ref="J183:J186"/>
    <mergeCell ref="A114:N114"/>
    <mergeCell ref="A100:C103"/>
    <mergeCell ref="D100:D103"/>
    <mergeCell ref="N238:N239"/>
    <mergeCell ref="K110:K113"/>
    <mergeCell ref="G110:G113"/>
    <mergeCell ref="H110:H113"/>
    <mergeCell ref="I266:I269"/>
    <mergeCell ref="J110:J113"/>
    <mergeCell ref="A704:C707"/>
    <mergeCell ref="I365:I368"/>
    <mergeCell ref="J365:J368"/>
    <mergeCell ref="A365:C368"/>
    <mergeCell ref="D365:D368"/>
    <mergeCell ref="H365:H368"/>
    <mergeCell ref="G581:G584"/>
    <mergeCell ref="A266:C269"/>
    <mergeCell ref="D266:D269"/>
    <mergeCell ref="G266:G269"/>
    <mergeCell ref="H266:H269"/>
    <mergeCell ref="G438:G441"/>
    <mergeCell ref="D379:D382"/>
    <mergeCell ref="G379:G382"/>
    <mergeCell ref="D385:D388"/>
    <mergeCell ref="A862:N862"/>
    <mergeCell ref="A856:C859"/>
    <mergeCell ref="A852:C855"/>
    <mergeCell ref="A783:N783"/>
    <mergeCell ref="A779:C782"/>
    <mergeCell ref="A708:N708"/>
    <mergeCell ref="L100:L103"/>
    <mergeCell ref="L365:L368"/>
    <mergeCell ref="I128:I131"/>
    <mergeCell ref="J128:J131"/>
    <mergeCell ref="A110:C113"/>
    <mergeCell ref="D110:D113"/>
    <mergeCell ref="A128:C131"/>
    <mergeCell ref="L110:L113"/>
    <mergeCell ref="D248:D251"/>
    <mergeCell ref="J252:J255"/>
    <mergeCell ref="A59:C62"/>
    <mergeCell ref="D59:D62"/>
    <mergeCell ref="K59:K62"/>
    <mergeCell ref="L59:L62"/>
    <mergeCell ref="N110:N113"/>
    <mergeCell ref="C41:C42"/>
    <mergeCell ref="B41:B42"/>
    <mergeCell ref="D41:D42"/>
    <mergeCell ref="E41:E42"/>
    <mergeCell ref="A50:N50"/>
    <mergeCell ref="G59:G62"/>
    <mergeCell ref="H59:H62"/>
    <mergeCell ref="I59:I62"/>
    <mergeCell ref="J59:J62"/>
    <mergeCell ref="A146:C149"/>
    <mergeCell ref="I110:I113"/>
    <mergeCell ref="A137:N137"/>
    <mergeCell ref="D146:D149"/>
    <mergeCell ref="G146:G149"/>
    <mergeCell ref="H146:H149"/>
    <mergeCell ref="N132:N135"/>
    <mergeCell ref="D128:D131"/>
    <mergeCell ref="G128:G131"/>
    <mergeCell ref="H128:H131"/>
    <mergeCell ref="M128:M131"/>
    <mergeCell ref="N128:N131"/>
    <mergeCell ref="L132:L135"/>
    <mergeCell ref="M110:M113"/>
    <mergeCell ref="A170:C173"/>
    <mergeCell ref="A183:C186"/>
    <mergeCell ref="N146:N149"/>
    <mergeCell ref="I132:I135"/>
    <mergeCell ref="J132:J135"/>
    <mergeCell ref="K132:K135"/>
    <mergeCell ref="J146:J149"/>
    <mergeCell ref="K146:K149"/>
    <mergeCell ref="L146:L149"/>
    <mergeCell ref="G183:G186"/>
    <mergeCell ref="D170:D173"/>
    <mergeCell ref="G170:G173"/>
    <mergeCell ref="A174:N174"/>
    <mergeCell ref="A252:C255"/>
    <mergeCell ref="G248:G251"/>
    <mergeCell ref="I208:I211"/>
    <mergeCell ref="H252:H255"/>
    <mergeCell ref="I252:I255"/>
    <mergeCell ref="K248:K251"/>
    <mergeCell ref="N208:N211"/>
    <mergeCell ref="G208:G211"/>
    <mergeCell ref="H208:H211"/>
    <mergeCell ref="J231:J234"/>
    <mergeCell ref="K224:K227"/>
    <mergeCell ref="H224:H227"/>
    <mergeCell ref="I248:I251"/>
    <mergeCell ref="J248:J251"/>
    <mergeCell ref="N248:N251"/>
    <mergeCell ref="K208:K211"/>
    <mergeCell ref="L208:L211"/>
    <mergeCell ref="M208:M211"/>
    <mergeCell ref="L248:L251"/>
    <mergeCell ref="M248:M251"/>
    <mergeCell ref="L224:L227"/>
    <mergeCell ref="J208:J211"/>
    <mergeCell ref="N170:N173"/>
    <mergeCell ref="A224:C227"/>
    <mergeCell ref="A208:C211"/>
    <mergeCell ref="D208:D211"/>
    <mergeCell ref="D224:D227"/>
    <mergeCell ref="A212:N212"/>
    <mergeCell ref="M224:M227"/>
    <mergeCell ref="N224:N227"/>
    <mergeCell ref="G224:G227"/>
    <mergeCell ref="I170:I173"/>
    <mergeCell ref="J224:J227"/>
    <mergeCell ref="A228:N228"/>
    <mergeCell ref="D183:D186"/>
    <mergeCell ref="A187:N187"/>
    <mergeCell ref="J238:J239"/>
    <mergeCell ref="K238:K239"/>
    <mergeCell ref="J236:J237"/>
    <mergeCell ref="K236:K237"/>
    <mergeCell ref="L236:L237"/>
    <mergeCell ref="I238:I239"/>
    <mergeCell ref="K162:K163"/>
    <mergeCell ref="M162:M163"/>
    <mergeCell ref="J170:J173"/>
    <mergeCell ref="K170:K173"/>
    <mergeCell ref="M170:M173"/>
    <mergeCell ref="J153:J156"/>
    <mergeCell ref="K153:K156"/>
    <mergeCell ref="M146:M149"/>
    <mergeCell ref="M132:M135"/>
    <mergeCell ref="C238:C239"/>
    <mergeCell ref="D238:D239"/>
    <mergeCell ref="E238:E239"/>
    <mergeCell ref="F238:F239"/>
    <mergeCell ref="G238:G239"/>
    <mergeCell ref="H238:H239"/>
    <mergeCell ref="L170:L173"/>
    <mergeCell ref="L162:L163"/>
    <mergeCell ref="H162:H163"/>
    <mergeCell ref="I162:I163"/>
    <mergeCell ref="H183:H186"/>
    <mergeCell ref="I183:I186"/>
    <mergeCell ref="H170:H173"/>
    <mergeCell ref="E236:E237"/>
    <mergeCell ref="F236:F237"/>
    <mergeCell ref="I224:I227"/>
    <mergeCell ref="A235:N235"/>
    <mergeCell ref="N236:N237"/>
    <mergeCell ref="B236:B237"/>
    <mergeCell ref="I231:I234"/>
    <mergeCell ref="H231:H234"/>
    <mergeCell ref="G231:G234"/>
    <mergeCell ref="A231:C234"/>
    <mergeCell ref="D231:D234"/>
    <mergeCell ref="I236:I237"/>
    <mergeCell ref="D236:D237"/>
    <mergeCell ref="E9:F9"/>
    <mergeCell ref="A10:N10"/>
    <mergeCell ref="H5:H8"/>
    <mergeCell ref="I5:N5"/>
    <mergeCell ref="N6:N8"/>
    <mergeCell ref="I6:I8"/>
    <mergeCell ref="J6:J8"/>
    <mergeCell ref="D7:D8"/>
    <mergeCell ref="E7:F8"/>
    <mergeCell ref="K6:K8"/>
    <mergeCell ref="D1:N1"/>
    <mergeCell ref="A2:N3"/>
    <mergeCell ref="A4:A8"/>
    <mergeCell ref="B4:B8"/>
    <mergeCell ref="C4:C8"/>
    <mergeCell ref="D4:F6"/>
    <mergeCell ref="G4:N4"/>
    <mergeCell ref="G5:G8"/>
    <mergeCell ref="L6:L8"/>
    <mergeCell ref="M6:M8"/>
    <mergeCell ref="A389:N389"/>
    <mergeCell ref="E400:E401"/>
    <mergeCell ref="C400:C401"/>
    <mergeCell ref="B400:B401"/>
    <mergeCell ref="D400:D401"/>
    <mergeCell ref="H379:H382"/>
    <mergeCell ref="J379:J382"/>
    <mergeCell ref="G385:G388"/>
    <mergeCell ref="N379:N382"/>
    <mergeCell ref="A383:N383"/>
    <mergeCell ref="A385:C388"/>
    <mergeCell ref="K379:K382"/>
    <mergeCell ref="L379:L382"/>
    <mergeCell ref="M385:M388"/>
    <mergeCell ref="J385:J388"/>
    <mergeCell ref="I379:I382"/>
    <mergeCell ref="K385:K388"/>
    <mergeCell ref="L385:L388"/>
    <mergeCell ref="M402:M405"/>
    <mergeCell ref="N385:N388"/>
    <mergeCell ref="N402:N405"/>
    <mergeCell ref="D402:D405"/>
    <mergeCell ref="G402:G405"/>
    <mergeCell ref="I385:I388"/>
    <mergeCell ref="I402:I405"/>
    <mergeCell ref="H385:H388"/>
    <mergeCell ref="E399:F399"/>
    <mergeCell ref="G400:G401"/>
    <mergeCell ref="N438:N441"/>
    <mergeCell ref="J438:J441"/>
    <mergeCell ref="A442:N442"/>
    <mergeCell ref="N414:N417"/>
    <mergeCell ref="K438:K441"/>
    <mergeCell ref="L414:L417"/>
    <mergeCell ref="K414:K417"/>
    <mergeCell ref="A418:N418"/>
    <mergeCell ref="A438:C441"/>
    <mergeCell ref="D438:D441"/>
    <mergeCell ref="L455:L458"/>
    <mergeCell ref="L461:L464"/>
    <mergeCell ref="M467:M468"/>
    <mergeCell ref="A459:N459"/>
    <mergeCell ref="A461:C464"/>
    <mergeCell ref="A455:C458"/>
    <mergeCell ref="D455:D458"/>
    <mergeCell ref="G455:G458"/>
    <mergeCell ref="H455:H458"/>
    <mergeCell ref="I455:I458"/>
    <mergeCell ref="M455:M458"/>
    <mergeCell ref="J455:J458"/>
    <mergeCell ref="K467:K468"/>
    <mergeCell ref="K461:K464"/>
    <mergeCell ref="A465:N465"/>
    <mergeCell ref="F467:F468"/>
    <mergeCell ref="G467:G468"/>
    <mergeCell ref="N455:N458"/>
    <mergeCell ref="K455:K458"/>
    <mergeCell ref="I467:I468"/>
    <mergeCell ref="H467:H468"/>
    <mergeCell ref="N467:N468"/>
    <mergeCell ref="L467:L468"/>
    <mergeCell ref="G461:G464"/>
    <mergeCell ref="J461:J464"/>
    <mergeCell ref="H461:H464"/>
    <mergeCell ref="I461:I464"/>
    <mergeCell ref="J467:J468"/>
    <mergeCell ref="D461:D464"/>
    <mergeCell ref="M461:M464"/>
    <mergeCell ref="N461:N464"/>
    <mergeCell ref="A481:N481"/>
    <mergeCell ref="K472:K475"/>
    <mergeCell ref="L472:L475"/>
    <mergeCell ref="M472:M475"/>
    <mergeCell ref="N472:N475"/>
    <mergeCell ref="A472:C475"/>
    <mergeCell ref="D472:D475"/>
    <mergeCell ref="J472:J475"/>
    <mergeCell ref="A476:C479"/>
    <mergeCell ref="D476:D479"/>
    <mergeCell ref="H476:H479"/>
    <mergeCell ref="I472:I475"/>
    <mergeCell ref="G472:G475"/>
    <mergeCell ref="H472:H475"/>
    <mergeCell ref="G476:G479"/>
    <mergeCell ref="D467:D468"/>
    <mergeCell ref="B467:B468"/>
    <mergeCell ref="E467:E468"/>
    <mergeCell ref="C467:C468"/>
    <mergeCell ref="A491:C494"/>
    <mergeCell ref="D491:D494"/>
    <mergeCell ref="G491:G494"/>
    <mergeCell ref="H491:H494"/>
    <mergeCell ref="M512:M513"/>
    <mergeCell ref="L497:L500"/>
    <mergeCell ref="M497:M500"/>
    <mergeCell ref="N497:N500"/>
    <mergeCell ref="A501:N501"/>
    <mergeCell ref="I512:I513"/>
    <mergeCell ref="K497:K500"/>
    <mergeCell ref="G497:G500"/>
    <mergeCell ref="H497:H500"/>
    <mergeCell ref="I497:I500"/>
    <mergeCell ref="M491:M494"/>
    <mergeCell ref="N491:N494"/>
    <mergeCell ref="A495:N495"/>
    <mergeCell ref="A497:C500"/>
    <mergeCell ref="D497:D500"/>
    <mergeCell ref="I491:I494"/>
    <mergeCell ref="J491:J494"/>
    <mergeCell ref="K491:K494"/>
    <mergeCell ref="J497:J500"/>
    <mergeCell ref="L491:L494"/>
    <mergeCell ref="H512:H513"/>
    <mergeCell ref="G512:G513"/>
    <mergeCell ref="B512:B513"/>
    <mergeCell ref="D514:D515"/>
    <mergeCell ref="E514:E515"/>
    <mergeCell ref="C512:C513"/>
    <mergeCell ref="E512:E513"/>
    <mergeCell ref="D512:D513"/>
    <mergeCell ref="C514:C515"/>
    <mergeCell ref="K516:K519"/>
    <mergeCell ref="A516:C519"/>
    <mergeCell ref="D516:D519"/>
    <mergeCell ref="G516:G519"/>
    <mergeCell ref="H516:H519"/>
    <mergeCell ref="I516:I519"/>
    <mergeCell ref="A514:A515"/>
    <mergeCell ref="L516:L519"/>
    <mergeCell ref="M529:M532"/>
    <mergeCell ref="I514:I515"/>
    <mergeCell ref="J516:J519"/>
    <mergeCell ref="M516:M519"/>
    <mergeCell ref="K529:K532"/>
    <mergeCell ref="G514:G515"/>
    <mergeCell ref="H514:H515"/>
    <mergeCell ref="B514:B515"/>
    <mergeCell ref="N516:N519"/>
    <mergeCell ref="A520:N520"/>
    <mergeCell ref="A529:C532"/>
    <mergeCell ref="D529:D532"/>
    <mergeCell ref="G529:G532"/>
    <mergeCell ref="H529:H532"/>
    <mergeCell ref="I529:I532"/>
    <mergeCell ref="L529:L532"/>
    <mergeCell ref="N529:N532"/>
    <mergeCell ref="J529:J532"/>
    <mergeCell ref="A533:N533"/>
    <mergeCell ref="K553:K556"/>
    <mergeCell ref="L553:L556"/>
    <mergeCell ref="M553:M556"/>
    <mergeCell ref="A553:C556"/>
    <mergeCell ref="D553:D556"/>
    <mergeCell ref="I553:I556"/>
    <mergeCell ref="J553:J556"/>
    <mergeCell ref="N553:N556"/>
    <mergeCell ref="G553:G556"/>
    <mergeCell ref="M577:M580"/>
    <mergeCell ref="N568:N571"/>
    <mergeCell ref="A568:C571"/>
    <mergeCell ref="D568:D571"/>
    <mergeCell ref="G568:G571"/>
    <mergeCell ref="H568:H571"/>
    <mergeCell ref="L577:L580"/>
    <mergeCell ref="A557:N557"/>
    <mergeCell ref="I568:I571"/>
    <mergeCell ref="J568:J571"/>
    <mergeCell ref="K568:K571"/>
    <mergeCell ref="L568:L571"/>
    <mergeCell ref="M568:M571"/>
    <mergeCell ref="E559:F559"/>
    <mergeCell ref="H553:H556"/>
    <mergeCell ref="N577:N580"/>
    <mergeCell ref="A572:N572"/>
    <mergeCell ref="A577:C580"/>
    <mergeCell ref="D577:D580"/>
    <mergeCell ref="G577:G580"/>
    <mergeCell ref="H577:H580"/>
    <mergeCell ref="I577:I580"/>
    <mergeCell ref="J577:J580"/>
    <mergeCell ref="K577:K580"/>
    <mergeCell ref="D162:D163"/>
    <mergeCell ref="C162:C163"/>
    <mergeCell ref="A150:N150"/>
    <mergeCell ref="H153:H156"/>
    <mergeCell ref="I153:I156"/>
    <mergeCell ref="B162:B163"/>
    <mergeCell ref="E162:E163"/>
    <mergeCell ref="A153:C156"/>
    <mergeCell ref="D153:D156"/>
    <mergeCell ref="G153:G156"/>
    <mergeCell ref="A83:C86"/>
    <mergeCell ref="D83:D86"/>
    <mergeCell ref="A132:C135"/>
    <mergeCell ref="D132:D135"/>
    <mergeCell ref="A87:N87"/>
    <mergeCell ref="L83:L86"/>
    <mergeCell ref="M83:M86"/>
    <mergeCell ref="N100:N103"/>
    <mergeCell ref="I83:I86"/>
    <mergeCell ref="J83:J86"/>
    <mergeCell ref="E43:E44"/>
    <mergeCell ref="A157:N157"/>
    <mergeCell ref="J162:J163"/>
    <mergeCell ref="L153:L156"/>
    <mergeCell ref="M153:M156"/>
    <mergeCell ref="N153:N156"/>
    <mergeCell ref="N162:N163"/>
    <mergeCell ref="A43:A44"/>
    <mergeCell ref="A162:A163"/>
    <mergeCell ref="G162:G163"/>
    <mergeCell ref="B238:B239"/>
    <mergeCell ref="A286:A287"/>
    <mergeCell ref="H248:H251"/>
    <mergeCell ref="G236:G237"/>
    <mergeCell ref="H236:H237"/>
    <mergeCell ref="C236:C237"/>
    <mergeCell ref="D252:D255"/>
    <mergeCell ref="G252:G255"/>
    <mergeCell ref="A248:C251"/>
    <mergeCell ref="A257:N257"/>
    <mergeCell ref="G599:G602"/>
    <mergeCell ref="H599:H602"/>
    <mergeCell ref="I599:I602"/>
    <mergeCell ref="A593:N593"/>
    <mergeCell ref="A594:C598"/>
    <mergeCell ref="D594:F596"/>
    <mergeCell ref="G594:N594"/>
    <mergeCell ref="G595:G598"/>
    <mergeCell ref="H595:H598"/>
    <mergeCell ref="I595:N595"/>
    <mergeCell ref="L596:L598"/>
    <mergeCell ref="M596:M598"/>
    <mergeCell ref="N596:N598"/>
    <mergeCell ref="D597:D598"/>
    <mergeCell ref="E597:F598"/>
    <mergeCell ref="I596:I598"/>
    <mergeCell ref="J596:J598"/>
    <mergeCell ref="K596:K598"/>
    <mergeCell ref="J599:J602"/>
    <mergeCell ref="K599:K602"/>
    <mergeCell ref="A603:C606"/>
    <mergeCell ref="D603:D606"/>
    <mergeCell ref="G603:G606"/>
    <mergeCell ref="H603:H606"/>
    <mergeCell ref="J603:J606"/>
    <mergeCell ref="K603:K606"/>
    <mergeCell ref="A599:C602"/>
    <mergeCell ref="D599:D602"/>
    <mergeCell ref="I607:I610"/>
    <mergeCell ref="J607:J610"/>
    <mergeCell ref="K607:K610"/>
    <mergeCell ref="L603:L606"/>
    <mergeCell ref="I603:I606"/>
    <mergeCell ref="M603:M606"/>
    <mergeCell ref="N603:N606"/>
    <mergeCell ref="L599:L602"/>
    <mergeCell ref="M599:M602"/>
    <mergeCell ref="N599:N602"/>
    <mergeCell ref="A611:C614"/>
    <mergeCell ref="D611:D614"/>
    <mergeCell ref="G611:G614"/>
    <mergeCell ref="H611:H614"/>
    <mergeCell ref="A607:C610"/>
    <mergeCell ref="D607:D610"/>
    <mergeCell ref="G607:G610"/>
    <mergeCell ref="H607:H610"/>
    <mergeCell ref="M611:M614"/>
    <mergeCell ref="N611:N614"/>
    <mergeCell ref="L607:L610"/>
    <mergeCell ref="M607:M610"/>
    <mergeCell ref="N607:N610"/>
    <mergeCell ref="L611:L614"/>
    <mergeCell ref="J611:J614"/>
    <mergeCell ref="K611:K614"/>
    <mergeCell ref="A615:C618"/>
    <mergeCell ref="D615:D618"/>
    <mergeCell ref="G615:G618"/>
    <mergeCell ref="H615:H618"/>
    <mergeCell ref="I615:I618"/>
    <mergeCell ref="J615:J618"/>
    <mergeCell ref="K615:K618"/>
    <mergeCell ref="I611:I614"/>
    <mergeCell ref="L615:L618"/>
    <mergeCell ref="M615:M618"/>
    <mergeCell ref="N615:N618"/>
    <mergeCell ref="A619:C622"/>
    <mergeCell ref="D619:D622"/>
    <mergeCell ref="G619:G622"/>
    <mergeCell ref="H619:H622"/>
    <mergeCell ref="I619:I622"/>
    <mergeCell ref="J619:J622"/>
    <mergeCell ref="K619:K622"/>
    <mergeCell ref="L619:L622"/>
    <mergeCell ref="M619:M622"/>
    <mergeCell ref="N619:N622"/>
    <mergeCell ref="A623:C626"/>
    <mergeCell ref="D623:D626"/>
    <mergeCell ref="G623:G626"/>
    <mergeCell ref="H623:H626"/>
    <mergeCell ref="I623:I626"/>
    <mergeCell ref="J623:J626"/>
    <mergeCell ref="K623:K626"/>
    <mergeCell ref="M623:M626"/>
    <mergeCell ref="N623:N626"/>
    <mergeCell ref="A627:C630"/>
    <mergeCell ref="D627:D630"/>
    <mergeCell ref="G627:G630"/>
    <mergeCell ref="H627:H630"/>
    <mergeCell ref="I627:I630"/>
    <mergeCell ref="J627:J630"/>
    <mergeCell ref="K627:K630"/>
    <mergeCell ref="A631:C634"/>
    <mergeCell ref="D631:D634"/>
    <mergeCell ref="G631:G634"/>
    <mergeCell ref="H631:H634"/>
    <mergeCell ref="I631:I634"/>
    <mergeCell ref="J631:J634"/>
    <mergeCell ref="K631:K634"/>
    <mergeCell ref="L623:L626"/>
    <mergeCell ref="L631:L634"/>
    <mergeCell ref="M631:M634"/>
    <mergeCell ref="N631:N634"/>
    <mergeCell ref="L627:L630"/>
    <mergeCell ref="M627:M630"/>
    <mergeCell ref="N627:N630"/>
  </mergeCells>
  <printOptions/>
  <pageMargins left="0.33" right="0.25" top="0.1968503937007874" bottom="0.1968503937007874" header="0.15748031496062992" footer="0.11811023622047245"/>
  <pageSetup fitToHeight="19" horizontalDpi="600" verticalDpi="600" orientation="landscape" paperSize="9" scale="68" r:id="rId4"/>
  <rowBreaks count="11" manualBreakCount="11">
    <brk id="104" max="13" man="1"/>
    <brk id="151" max="13" man="1"/>
    <brk id="206" max="13" man="1"/>
    <brk id="244" max="13" man="1"/>
    <brk id="298" max="13" man="1"/>
    <brk id="347" max="13" man="1"/>
    <brk id="398" max="13" man="1"/>
    <brk id="447" max="13" man="1"/>
    <brk id="501" max="13" man="1"/>
    <brk id="558" max="13" man="1"/>
    <brk id="591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2018-02-27T09:59:07Z</cp:lastPrinted>
  <dcterms:created xsi:type="dcterms:W3CDTF">2006-02-11T17:15:00Z</dcterms:created>
  <dcterms:modified xsi:type="dcterms:W3CDTF">2018-02-27T09:59:09Z</dcterms:modified>
  <cp:category/>
  <cp:version/>
  <cp:contentType/>
  <cp:contentStatus/>
</cp:coreProperties>
</file>